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740" activeTab="1"/>
  </bookViews>
  <sheets>
    <sheet name="Rekapitulácia stavby" sheetId="1" r:id="rId1"/>
    <sheet name="01 - Rozpocet" sheetId="2" r:id="rId2"/>
  </sheets>
  <definedNames>
    <definedName name="_xlnm.Print_Titles" localSheetId="1">'01 - Rozpocet'!$140:$140</definedName>
    <definedName name="_xlnm.Print_Titles" localSheetId="0">'Rekapitulácia stavby'!$85:$85</definedName>
    <definedName name="_xlnm.Print_Area" localSheetId="1">'01 - Rozpocet'!$C$4:$Q$70,'01 - Rozpocet'!$C$76:$Q$124,'01 - Rozpocet'!$C$130:$Q$433</definedName>
    <definedName name="_xlnm.Print_Area" localSheetId="0">'Rekapitulácia stavby'!$C$4:$AP$70,'Rekapitulácia stavby'!$C$76:$AP$92</definedName>
  </definedNames>
  <calcPr calcId="145621" iterateCount="1"/>
</workbook>
</file>

<file path=xl/calcChain.xml><?xml version="1.0" encoding="utf-8"?>
<calcChain xmlns="http://schemas.openxmlformats.org/spreadsheetml/2006/main">
  <c r="AY88" i="1" l="1"/>
  <c r="AX88" i="1"/>
  <c r="BI433" i="2"/>
  <c r="BH433" i="2"/>
  <c r="BG433" i="2"/>
  <c r="BE433" i="2"/>
  <c r="AA433" i="2"/>
  <c r="Y433" i="2"/>
  <c r="W433" i="2"/>
  <c r="BK433" i="2"/>
  <c r="N433" i="2"/>
  <c r="BF433" i="2"/>
  <c r="BI432" i="2"/>
  <c r="BH432" i="2"/>
  <c r="BG432" i="2"/>
  <c r="BE432" i="2"/>
  <c r="AA432" i="2"/>
  <c r="Y432" i="2"/>
  <c r="W432" i="2"/>
  <c r="BK432" i="2"/>
  <c r="N432" i="2"/>
  <c r="BF432" i="2"/>
  <c r="BI431" i="2"/>
  <c r="BH431" i="2"/>
  <c r="BG431" i="2"/>
  <c r="BE431" i="2"/>
  <c r="AA431" i="2"/>
  <c r="Y431" i="2"/>
  <c r="W431" i="2"/>
  <c r="BK431" i="2"/>
  <c r="N431" i="2"/>
  <c r="BF431" i="2"/>
  <c r="BI430" i="2"/>
  <c r="BH430" i="2"/>
  <c r="BG430" i="2"/>
  <c r="BE430" i="2"/>
  <c r="AA430" i="2"/>
  <c r="Y430" i="2"/>
  <c r="W430" i="2"/>
  <c r="BK430" i="2"/>
  <c r="N430" i="2"/>
  <c r="BF430" i="2"/>
  <c r="BI429" i="2"/>
  <c r="BH429" i="2"/>
  <c r="BG429" i="2"/>
  <c r="BE429" i="2"/>
  <c r="AA429" i="2"/>
  <c r="Y429" i="2"/>
  <c r="W429" i="2"/>
  <c r="BK429" i="2"/>
  <c r="N429" i="2"/>
  <c r="BF429" i="2"/>
  <c r="BI428" i="2"/>
  <c r="BH428" i="2"/>
  <c r="BG428" i="2"/>
  <c r="BE428" i="2"/>
  <c r="AA428" i="2"/>
  <c r="Y428" i="2"/>
  <c r="W428" i="2"/>
  <c r="BK428" i="2"/>
  <c r="N428" i="2"/>
  <c r="BF428" i="2"/>
  <c r="BI427" i="2"/>
  <c r="BH427" i="2"/>
  <c r="BG427" i="2"/>
  <c r="BE427" i="2"/>
  <c r="AA427" i="2"/>
  <c r="Y427" i="2"/>
  <c r="W427" i="2"/>
  <c r="BK427" i="2"/>
  <c r="N427" i="2"/>
  <c r="BF427" i="2"/>
  <c r="BI426" i="2"/>
  <c r="BH426" i="2"/>
  <c r="BG426" i="2"/>
  <c r="BE426" i="2"/>
  <c r="AA426" i="2"/>
  <c r="Y426" i="2"/>
  <c r="W426" i="2"/>
  <c r="BK426" i="2"/>
  <c r="N426" i="2"/>
  <c r="BF426" i="2"/>
  <c r="BI425" i="2"/>
  <c r="BH425" i="2"/>
  <c r="BG425" i="2"/>
  <c r="BE425" i="2"/>
  <c r="AA425" i="2"/>
  <c r="Y425" i="2"/>
  <c r="W425" i="2"/>
  <c r="BK425" i="2"/>
  <c r="N425" i="2"/>
  <c r="BF425" i="2"/>
  <c r="BI424" i="2"/>
  <c r="BH424" i="2"/>
  <c r="BG424" i="2"/>
  <c r="BE424" i="2"/>
  <c r="AA424" i="2"/>
  <c r="Y424" i="2"/>
  <c r="W424" i="2"/>
  <c r="BK424" i="2"/>
  <c r="N424" i="2"/>
  <c r="BF424" i="2"/>
  <c r="BI423" i="2"/>
  <c r="BH423" i="2"/>
  <c r="BG423" i="2"/>
  <c r="BE423" i="2"/>
  <c r="AA423" i="2"/>
  <c r="Y423" i="2"/>
  <c r="W423" i="2"/>
  <c r="BK423" i="2"/>
  <c r="N423" i="2"/>
  <c r="BF423" i="2"/>
  <c r="BI422" i="2"/>
  <c r="BH422" i="2"/>
  <c r="BG422" i="2"/>
  <c r="BE422" i="2"/>
  <c r="AA422" i="2"/>
  <c r="Y422" i="2"/>
  <c r="W422" i="2"/>
  <c r="BK422" i="2"/>
  <c r="N422" i="2"/>
  <c r="BF422" i="2"/>
  <c r="BI421" i="2"/>
  <c r="BH421" i="2"/>
  <c r="BG421" i="2"/>
  <c r="BE421" i="2"/>
  <c r="AA421" i="2"/>
  <c r="Y421" i="2"/>
  <c r="W421" i="2"/>
  <c r="BK421" i="2"/>
  <c r="N421" i="2"/>
  <c r="BF421" i="2"/>
  <c r="BI420" i="2"/>
  <c r="BH420" i="2"/>
  <c r="BG420" i="2"/>
  <c r="BE420" i="2"/>
  <c r="AA420" i="2"/>
  <c r="Y420" i="2"/>
  <c r="W420" i="2"/>
  <c r="BK420" i="2"/>
  <c r="N420" i="2"/>
  <c r="BF420" i="2"/>
  <c r="BI419" i="2"/>
  <c r="BH419" i="2"/>
  <c r="BG419" i="2"/>
  <c r="BE419" i="2"/>
  <c r="AA419" i="2"/>
  <c r="Y419" i="2"/>
  <c r="W419" i="2"/>
  <c r="BK419" i="2"/>
  <c r="N419" i="2"/>
  <c r="BF419" i="2"/>
  <c r="BI418" i="2"/>
  <c r="BH418" i="2"/>
  <c r="BG418" i="2"/>
  <c r="BE418" i="2"/>
  <c r="AA418" i="2"/>
  <c r="Y418" i="2"/>
  <c r="W418" i="2"/>
  <c r="BK418" i="2"/>
  <c r="N418" i="2"/>
  <c r="BF418" i="2"/>
  <c r="BI417" i="2"/>
  <c r="BH417" i="2"/>
  <c r="BG417" i="2"/>
  <c r="BE417" i="2"/>
  <c r="AA417" i="2"/>
  <c r="Y417" i="2"/>
  <c r="W417" i="2"/>
  <c r="BK417" i="2"/>
  <c r="N417" i="2"/>
  <c r="BF417" i="2"/>
  <c r="BI416" i="2"/>
  <c r="BH416" i="2"/>
  <c r="BG416" i="2"/>
  <c r="BE416" i="2"/>
  <c r="AA416" i="2"/>
  <c r="Y416" i="2"/>
  <c r="W416" i="2"/>
  <c r="BK416" i="2"/>
  <c r="N416" i="2"/>
  <c r="BF416" i="2"/>
  <c r="BI415" i="2"/>
  <c r="BH415" i="2"/>
  <c r="BG415" i="2"/>
  <c r="BE415" i="2"/>
  <c r="AA415" i="2"/>
  <c r="Y415" i="2"/>
  <c r="W415" i="2"/>
  <c r="BK415" i="2"/>
  <c r="N415" i="2"/>
  <c r="BF415" i="2"/>
  <c r="BI414" i="2"/>
  <c r="BH414" i="2"/>
  <c r="BG414" i="2"/>
  <c r="BE414" i="2"/>
  <c r="AA414" i="2"/>
  <c r="Y414" i="2"/>
  <c r="W414" i="2"/>
  <c r="BK414" i="2"/>
  <c r="N414" i="2"/>
  <c r="BF414" i="2"/>
  <c r="BI413" i="2"/>
  <c r="BH413" i="2"/>
  <c r="BG413" i="2"/>
  <c r="BE413" i="2"/>
  <c r="AA413" i="2"/>
  <c r="Y413" i="2"/>
  <c r="W413" i="2"/>
  <c r="BK413" i="2"/>
  <c r="N413" i="2"/>
  <c r="BF413" i="2"/>
  <c r="BI412" i="2"/>
  <c r="BH412" i="2"/>
  <c r="BG412" i="2"/>
  <c r="BE412" i="2"/>
  <c r="AA412" i="2"/>
  <c r="Y412" i="2"/>
  <c r="W412" i="2"/>
  <c r="BK412" i="2"/>
  <c r="N412" i="2"/>
  <c r="BF412" i="2"/>
  <c r="BI411" i="2"/>
  <c r="BH411" i="2"/>
  <c r="BG411" i="2"/>
  <c r="BE411" i="2"/>
  <c r="AA411" i="2"/>
  <c r="Y411" i="2"/>
  <c r="W411" i="2"/>
  <c r="BK411" i="2"/>
  <c r="N411" i="2"/>
  <c r="BF411" i="2"/>
  <c r="BI410" i="2"/>
  <c r="BH410" i="2"/>
  <c r="BG410" i="2"/>
  <c r="BE410" i="2"/>
  <c r="AA410" i="2"/>
  <c r="Y410" i="2"/>
  <c r="W410" i="2"/>
  <c r="BK410" i="2"/>
  <c r="N410" i="2"/>
  <c r="BF410" i="2"/>
  <c r="BI409" i="2"/>
  <c r="BH409" i="2"/>
  <c r="BG409" i="2"/>
  <c r="BE409" i="2"/>
  <c r="AA409" i="2"/>
  <c r="Y409" i="2"/>
  <c r="W409" i="2"/>
  <c r="BK409" i="2"/>
  <c r="N409" i="2"/>
  <c r="BF409" i="2"/>
  <c r="BI408" i="2"/>
  <c r="BH408" i="2"/>
  <c r="BG408" i="2"/>
  <c r="BE408" i="2"/>
  <c r="AA408" i="2"/>
  <c r="Y408" i="2"/>
  <c r="W408" i="2"/>
  <c r="BK408" i="2"/>
  <c r="N408" i="2"/>
  <c r="BF408" i="2"/>
  <c r="BI407" i="2"/>
  <c r="BH407" i="2"/>
  <c r="BG407" i="2"/>
  <c r="BE407" i="2"/>
  <c r="AA407" i="2"/>
  <c r="Y407" i="2"/>
  <c r="W407" i="2"/>
  <c r="BK407" i="2"/>
  <c r="N407" i="2"/>
  <c r="BF407" i="2"/>
  <c r="BI406" i="2"/>
  <c r="BH406" i="2"/>
  <c r="BG406" i="2"/>
  <c r="BE406" i="2"/>
  <c r="AA406" i="2"/>
  <c r="Y406" i="2"/>
  <c r="W406" i="2"/>
  <c r="BK406" i="2"/>
  <c r="N406" i="2"/>
  <c r="BF406" i="2"/>
  <c r="BI405" i="2"/>
  <c r="BH405" i="2"/>
  <c r="BG405" i="2"/>
  <c r="BE405" i="2"/>
  <c r="AA405" i="2"/>
  <c r="Y405" i="2"/>
  <c r="W405" i="2"/>
  <c r="BK405" i="2"/>
  <c r="N405" i="2"/>
  <c r="BF405" i="2"/>
  <c r="BI404" i="2"/>
  <c r="BH404" i="2"/>
  <c r="BG404" i="2"/>
  <c r="BE404" i="2"/>
  <c r="AA404" i="2"/>
  <c r="Y404" i="2"/>
  <c r="W404" i="2"/>
  <c r="BK404" i="2"/>
  <c r="N404" i="2"/>
  <c r="BF404" i="2"/>
  <c r="BI403" i="2"/>
  <c r="BH403" i="2"/>
  <c r="BG403" i="2"/>
  <c r="BE403" i="2"/>
  <c r="AA403" i="2"/>
  <c r="Y403" i="2"/>
  <c r="W403" i="2"/>
  <c r="BK403" i="2"/>
  <c r="N403" i="2"/>
  <c r="BF403" i="2"/>
  <c r="BI402" i="2"/>
  <c r="BH402" i="2"/>
  <c r="BG402" i="2"/>
  <c r="BE402" i="2"/>
  <c r="AA402" i="2"/>
  <c r="Y402" i="2"/>
  <c r="W402" i="2"/>
  <c r="BK402" i="2"/>
  <c r="N402" i="2"/>
  <c r="BF402" i="2"/>
  <c r="BI401" i="2"/>
  <c r="BH401" i="2"/>
  <c r="BG401" i="2"/>
  <c r="BE401" i="2"/>
  <c r="AA401" i="2"/>
  <c r="Y401" i="2"/>
  <c r="W401" i="2"/>
  <c r="BK401" i="2"/>
  <c r="N401" i="2"/>
  <c r="BF401" i="2"/>
  <c r="BI400" i="2"/>
  <c r="BH400" i="2"/>
  <c r="BG400" i="2"/>
  <c r="BE400" i="2"/>
  <c r="AA400" i="2"/>
  <c r="Y400" i="2"/>
  <c r="W400" i="2"/>
  <c r="BK400" i="2"/>
  <c r="N400" i="2"/>
  <c r="BF400" i="2"/>
  <c r="BI399" i="2"/>
  <c r="BH399" i="2"/>
  <c r="BG399" i="2"/>
  <c r="BE399" i="2"/>
  <c r="AA399" i="2"/>
  <c r="Y399" i="2"/>
  <c r="W399" i="2"/>
  <c r="BK399" i="2"/>
  <c r="N399" i="2"/>
  <c r="BF399" i="2"/>
  <c r="BI398" i="2"/>
  <c r="BH398" i="2"/>
  <c r="BG398" i="2"/>
  <c r="BE398" i="2"/>
  <c r="AA398" i="2"/>
  <c r="Y398" i="2"/>
  <c r="W398" i="2"/>
  <c r="BK398" i="2"/>
  <c r="N398" i="2"/>
  <c r="BF398" i="2"/>
  <c r="BI397" i="2"/>
  <c r="BH397" i="2"/>
  <c r="BG397" i="2"/>
  <c r="BE397" i="2"/>
  <c r="AA397" i="2"/>
  <c r="Y397" i="2"/>
  <c r="W397" i="2"/>
  <c r="BK397" i="2"/>
  <c r="N397" i="2"/>
  <c r="BF397" i="2"/>
  <c r="BI396" i="2"/>
  <c r="BH396" i="2"/>
  <c r="BG396" i="2"/>
  <c r="BE396" i="2"/>
  <c r="AA396" i="2"/>
  <c r="Y396" i="2"/>
  <c r="W396" i="2"/>
  <c r="BK396" i="2"/>
  <c r="N396" i="2"/>
  <c r="BF396" i="2"/>
  <c r="BI395" i="2"/>
  <c r="BH395" i="2"/>
  <c r="BG395" i="2"/>
  <c r="BE395" i="2"/>
  <c r="AA395" i="2"/>
  <c r="Y395" i="2"/>
  <c r="W395" i="2"/>
  <c r="BK395" i="2"/>
  <c r="N395" i="2"/>
  <c r="BF395" i="2"/>
  <c r="BI394" i="2"/>
  <c r="BH394" i="2"/>
  <c r="BG394" i="2"/>
  <c r="BE394" i="2"/>
  <c r="AA394" i="2"/>
  <c r="Y394" i="2"/>
  <c r="W394" i="2"/>
  <c r="BK394" i="2"/>
  <c r="N394" i="2"/>
  <c r="BF394" i="2"/>
  <c r="BI393" i="2"/>
  <c r="BH393" i="2"/>
  <c r="BG393" i="2"/>
  <c r="BE393" i="2"/>
  <c r="AA393" i="2"/>
  <c r="Y393" i="2"/>
  <c r="W393" i="2"/>
  <c r="BK393" i="2"/>
  <c r="N393" i="2"/>
  <c r="BF393" i="2"/>
  <c r="BI392" i="2"/>
  <c r="BH392" i="2"/>
  <c r="BG392" i="2"/>
  <c r="BE392" i="2"/>
  <c r="AA392" i="2"/>
  <c r="Y392" i="2"/>
  <c r="W392" i="2"/>
  <c r="BK392" i="2"/>
  <c r="N392" i="2"/>
  <c r="BF392" i="2"/>
  <c r="BI391" i="2"/>
  <c r="BH391" i="2"/>
  <c r="BG391" i="2"/>
  <c r="BE391" i="2"/>
  <c r="AA391" i="2"/>
  <c r="Y391" i="2"/>
  <c r="W391" i="2"/>
  <c r="BK391" i="2"/>
  <c r="N391" i="2"/>
  <c r="BF391" i="2"/>
  <c r="BI390" i="2"/>
  <c r="BH390" i="2"/>
  <c r="BG390" i="2"/>
  <c r="BE390" i="2"/>
  <c r="AA390" i="2"/>
  <c r="Y390" i="2"/>
  <c r="W390" i="2"/>
  <c r="BK390" i="2"/>
  <c r="N390" i="2"/>
  <c r="BF390" i="2"/>
  <c r="BI389" i="2"/>
  <c r="BH389" i="2"/>
  <c r="BG389" i="2"/>
  <c r="BE389" i="2"/>
  <c r="AA389" i="2"/>
  <c r="Y389" i="2"/>
  <c r="W389" i="2"/>
  <c r="BK389" i="2"/>
  <c r="N389" i="2"/>
  <c r="BF389" i="2"/>
  <c r="BI388" i="2"/>
  <c r="BH388" i="2"/>
  <c r="BG388" i="2"/>
  <c r="BE388" i="2"/>
  <c r="AA388" i="2"/>
  <c r="Y388" i="2"/>
  <c r="W388" i="2"/>
  <c r="BK388" i="2"/>
  <c r="N388" i="2"/>
  <c r="BF388" i="2"/>
  <c r="BI387" i="2"/>
  <c r="BH387" i="2"/>
  <c r="BG387" i="2"/>
  <c r="BE387" i="2"/>
  <c r="AA387" i="2"/>
  <c r="Y387" i="2"/>
  <c r="W387" i="2"/>
  <c r="BK387" i="2"/>
  <c r="N387" i="2"/>
  <c r="BF387" i="2"/>
  <c r="BI386" i="2"/>
  <c r="BH386" i="2"/>
  <c r="BG386" i="2"/>
  <c r="BE386" i="2"/>
  <c r="AA386" i="2"/>
  <c r="AA385" i="2"/>
  <c r="AA384" i="2" s="1"/>
  <c r="Y386" i="2"/>
  <c r="Y385" i="2" s="1"/>
  <c r="Y384" i="2" s="1"/>
  <c r="W386" i="2"/>
  <c r="W385" i="2" s="1"/>
  <c r="W384" i="2" s="1"/>
  <c r="BK386" i="2"/>
  <c r="BK385" i="2"/>
  <c r="BK384" i="2" s="1"/>
  <c r="N384" i="2" s="1"/>
  <c r="N119" i="2" s="1"/>
  <c r="N386" i="2"/>
  <c r="BF386" i="2" s="1"/>
  <c r="BI383" i="2"/>
  <c r="BH383" i="2"/>
  <c r="BG383" i="2"/>
  <c r="BE383" i="2"/>
  <c r="AA383" i="2"/>
  <c r="AA382" i="2" s="1"/>
  <c r="Y383" i="2"/>
  <c r="Y382" i="2"/>
  <c r="W383" i="2"/>
  <c r="W382" i="2" s="1"/>
  <c r="BK383" i="2"/>
  <c r="BK382" i="2"/>
  <c r="N382" i="2"/>
  <c r="N118" i="2" s="1"/>
  <c r="N383" i="2"/>
  <c r="BF383" i="2" s="1"/>
  <c r="BI381" i="2"/>
  <c r="BH381" i="2"/>
  <c r="BG381" i="2"/>
  <c r="BE381" i="2"/>
  <c r="AA381" i="2"/>
  <c r="AA380" i="2" s="1"/>
  <c r="Y381" i="2"/>
  <c r="Y380" i="2" s="1"/>
  <c r="W381" i="2"/>
  <c r="W380" i="2" s="1"/>
  <c r="BK381" i="2"/>
  <c r="BK380" i="2" s="1"/>
  <c r="N380" i="2" s="1"/>
  <c r="N117" i="2" s="1"/>
  <c r="N381" i="2"/>
  <c r="BF381" i="2" s="1"/>
  <c r="BI379" i="2"/>
  <c r="BH379" i="2"/>
  <c r="BG379" i="2"/>
  <c r="BE379" i="2"/>
  <c r="AA379" i="2"/>
  <c r="Y379" i="2"/>
  <c r="W379" i="2"/>
  <c r="BK379" i="2"/>
  <c r="N379" i="2"/>
  <c r="BF379" i="2" s="1"/>
  <c r="BI378" i="2"/>
  <c r="BH378" i="2"/>
  <c r="BG378" i="2"/>
  <c r="BE378" i="2"/>
  <c r="AA378" i="2"/>
  <c r="AA377" i="2" s="1"/>
  <c r="Y378" i="2"/>
  <c r="Y377" i="2" s="1"/>
  <c r="W378" i="2"/>
  <c r="W377" i="2"/>
  <c r="BK378" i="2"/>
  <c r="BK377" i="2" s="1"/>
  <c r="N377" i="2" s="1"/>
  <c r="N116" i="2" s="1"/>
  <c r="N378" i="2"/>
  <c r="BF378" i="2"/>
  <c r="BI376" i="2"/>
  <c r="BH376" i="2"/>
  <c r="BG376" i="2"/>
  <c r="BE376" i="2"/>
  <c r="AA376" i="2"/>
  <c r="Y376" i="2"/>
  <c r="W376" i="2"/>
  <c r="BK376" i="2"/>
  <c r="N376" i="2"/>
  <c r="BF376" i="2" s="1"/>
  <c r="BI375" i="2"/>
  <c r="BH375" i="2"/>
  <c r="BG375" i="2"/>
  <c r="BE375" i="2"/>
  <c r="AA375" i="2"/>
  <c r="Y375" i="2"/>
  <c r="W375" i="2"/>
  <c r="BK375" i="2"/>
  <c r="N375" i="2"/>
  <c r="BF375" i="2" s="1"/>
  <c r="BI374" i="2"/>
  <c r="BH374" i="2"/>
  <c r="BG374" i="2"/>
  <c r="BE374" i="2"/>
  <c r="AA374" i="2"/>
  <c r="AA373" i="2" s="1"/>
  <c r="Y374" i="2"/>
  <c r="Y373" i="2" s="1"/>
  <c r="W374" i="2"/>
  <c r="W373" i="2" s="1"/>
  <c r="BK374" i="2"/>
  <c r="BK373" i="2" s="1"/>
  <c r="N373" i="2" s="1"/>
  <c r="N115" i="2" s="1"/>
  <c r="N374" i="2"/>
  <c r="BF374" i="2"/>
  <c r="BI372" i="2"/>
  <c r="BH372" i="2"/>
  <c r="BG372" i="2"/>
  <c r="BE372" i="2"/>
  <c r="AA372" i="2"/>
  <c r="Y372" i="2"/>
  <c r="W372" i="2"/>
  <c r="BK372" i="2"/>
  <c r="N372" i="2"/>
  <c r="BF372" i="2"/>
  <c r="BI371" i="2"/>
  <c r="BH371" i="2"/>
  <c r="BG371" i="2"/>
  <c r="BE371" i="2"/>
  <c r="AA371" i="2"/>
  <c r="AA370" i="2" s="1"/>
  <c r="Y371" i="2"/>
  <c r="Y370" i="2"/>
  <c r="W371" i="2"/>
  <c r="W370" i="2" s="1"/>
  <c r="BK371" i="2"/>
  <c r="BK370" i="2" s="1"/>
  <c r="N370" i="2" s="1"/>
  <c r="N114" i="2" s="1"/>
  <c r="N371" i="2"/>
  <c r="BF371" i="2" s="1"/>
  <c r="BI369" i="2"/>
  <c r="BH369" i="2"/>
  <c r="BG369" i="2"/>
  <c r="BE369" i="2"/>
  <c r="AA369" i="2"/>
  <c r="Y369" i="2"/>
  <c r="W369" i="2"/>
  <c r="BK369" i="2"/>
  <c r="N369" i="2"/>
  <c r="BF369" i="2"/>
  <c r="BI368" i="2"/>
  <c r="BH368" i="2"/>
  <c r="BG368" i="2"/>
  <c r="BE368" i="2"/>
  <c r="AA368" i="2"/>
  <c r="Y368" i="2"/>
  <c r="W368" i="2"/>
  <c r="BK368" i="2"/>
  <c r="N368" i="2"/>
  <c r="BF368" i="2"/>
  <c r="BI367" i="2"/>
  <c r="BH367" i="2"/>
  <c r="BG367" i="2"/>
  <c r="BE367" i="2"/>
  <c r="AA367" i="2"/>
  <c r="Y367" i="2"/>
  <c r="W367" i="2"/>
  <c r="BK367" i="2"/>
  <c r="N367" i="2"/>
  <c r="BF367" i="2"/>
  <c r="BI366" i="2"/>
  <c r="BH366" i="2"/>
  <c r="BG366" i="2"/>
  <c r="BE366" i="2"/>
  <c r="AA366" i="2"/>
  <c r="Y366" i="2"/>
  <c r="W366" i="2"/>
  <c r="BK366" i="2"/>
  <c r="N366" i="2"/>
  <c r="BF366" i="2"/>
  <c r="BI365" i="2"/>
  <c r="BH365" i="2"/>
  <c r="BG365" i="2"/>
  <c r="BE365" i="2"/>
  <c r="AA365" i="2"/>
  <c r="Y365" i="2"/>
  <c r="W365" i="2"/>
  <c r="BK365" i="2"/>
  <c r="N365" i="2"/>
  <c r="BF365" i="2"/>
  <c r="BI364" i="2"/>
  <c r="BH364" i="2"/>
  <c r="BG364" i="2"/>
  <c r="BE364" i="2"/>
  <c r="AA364" i="2"/>
  <c r="Y364" i="2"/>
  <c r="W364" i="2"/>
  <c r="BK364" i="2"/>
  <c r="N364" i="2"/>
  <c r="BF364" i="2"/>
  <c r="BI363" i="2"/>
  <c r="BH363" i="2"/>
  <c r="BG363" i="2"/>
  <c r="BE363" i="2"/>
  <c r="AA363" i="2"/>
  <c r="Y363" i="2"/>
  <c r="W363" i="2"/>
  <c r="BK363" i="2"/>
  <c r="N363" i="2"/>
  <c r="BF363" i="2"/>
  <c r="BI362" i="2"/>
  <c r="BH362" i="2"/>
  <c r="BG362" i="2"/>
  <c r="BE362" i="2"/>
  <c r="AA362" i="2"/>
  <c r="Y362" i="2"/>
  <c r="W362" i="2"/>
  <c r="BK362" i="2"/>
  <c r="N362" i="2"/>
  <c r="BF362" i="2"/>
  <c r="BI361" i="2"/>
  <c r="BH361" i="2"/>
  <c r="BG361" i="2"/>
  <c r="BE361" i="2"/>
  <c r="AA361" i="2"/>
  <c r="Y361" i="2"/>
  <c r="W361" i="2"/>
  <c r="BK361" i="2"/>
  <c r="N361" i="2"/>
  <c r="BF361" i="2"/>
  <c r="BI360" i="2"/>
  <c r="BH360" i="2"/>
  <c r="BG360" i="2"/>
  <c r="BE360" i="2"/>
  <c r="AA360" i="2"/>
  <c r="Y360" i="2"/>
  <c r="W360" i="2"/>
  <c r="BK360" i="2"/>
  <c r="N360" i="2"/>
  <c r="BF360" i="2"/>
  <c r="BI359" i="2"/>
  <c r="BH359" i="2"/>
  <c r="BG359" i="2"/>
  <c r="BE359" i="2"/>
  <c r="AA359" i="2"/>
  <c r="Y359" i="2"/>
  <c r="W359" i="2"/>
  <c r="BK359" i="2"/>
  <c r="N359" i="2"/>
  <c r="BF359" i="2"/>
  <c r="BI358" i="2"/>
  <c r="BH358" i="2"/>
  <c r="BG358" i="2"/>
  <c r="BE358" i="2"/>
  <c r="AA358" i="2"/>
  <c r="Y358" i="2"/>
  <c r="W358" i="2"/>
  <c r="W355" i="2" s="1"/>
  <c r="BK358" i="2"/>
  <c r="N358" i="2"/>
  <c r="BF358" i="2"/>
  <c r="BI357" i="2"/>
  <c r="BH357" i="2"/>
  <c r="BG357" i="2"/>
  <c r="BE357" i="2"/>
  <c r="AA357" i="2"/>
  <c r="AA355" i="2" s="1"/>
  <c r="Y357" i="2"/>
  <c r="W357" i="2"/>
  <c r="BK357" i="2"/>
  <c r="N357" i="2"/>
  <c r="BF357" i="2"/>
  <c r="BI356" i="2"/>
  <c r="BH356" i="2"/>
  <c r="BG356" i="2"/>
  <c r="BE356" i="2"/>
  <c r="AA356" i="2"/>
  <c r="Y356" i="2"/>
  <c r="Y355" i="2"/>
  <c r="W356" i="2"/>
  <c r="BK356" i="2"/>
  <c r="BK355" i="2"/>
  <c r="N355" i="2" s="1"/>
  <c r="N113" i="2" s="1"/>
  <c r="N356" i="2"/>
  <c r="BF356" i="2"/>
  <c r="BI354" i="2"/>
  <c r="BH354" i="2"/>
  <c r="BG354" i="2"/>
  <c r="BE354" i="2"/>
  <c r="AA354" i="2"/>
  <c r="Y354" i="2"/>
  <c r="W354" i="2"/>
  <c r="BK354" i="2"/>
  <c r="BK352" i="2" s="1"/>
  <c r="N352" i="2" s="1"/>
  <c r="N112" i="2" s="1"/>
  <c r="N354" i="2"/>
  <c r="BF354" i="2"/>
  <c r="BI353" i="2"/>
  <c r="BH353" i="2"/>
  <c r="BG353" i="2"/>
  <c r="BE353" i="2"/>
  <c r="AA353" i="2"/>
  <c r="AA352" i="2"/>
  <c r="Y353" i="2"/>
  <c r="Y352" i="2"/>
  <c r="W353" i="2"/>
  <c r="W352" i="2"/>
  <c r="BK353" i="2"/>
  <c r="N353" i="2"/>
  <c r="BF353" i="2" s="1"/>
  <c r="BI351" i="2"/>
  <c r="BH351" i="2"/>
  <c r="BG351" i="2"/>
  <c r="BE351" i="2"/>
  <c r="AA351" i="2"/>
  <c r="Y351" i="2"/>
  <c r="W351" i="2"/>
  <c r="BK351" i="2"/>
  <c r="N351" i="2"/>
  <c r="BF351" i="2"/>
  <c r="BI350" i="2"/>
  <c r="BH350" i="2"/>
  <c r="BG350" i="2"/>
  <c r="BE350" i="2"/>
  <c r="AA350" i="2"/>
  <c r="Y350" i="2"/>
  <c r="W350" i="2"/>
  <c r="BK350" i="2"/>
  <c r="N350" i="2"/>
  <c r="BF350" i="2"/>
  <c r="BI349" i="2"/>
  <c r="BH349" i="2"/>
  <c r="BG349" i="2"/>
  <c r="BE349" i="2"/>
  <c r="AA349" i="2"/>
  <c r="Y349" i="2"/>
  <c r="Y346" i="2" s="1"/>
  <c r="W349" i="2"/>
  <c r="BK349" i="2"/>
  <c r="N349" i="2"/>
  <c r="BF349" i="2"/>
  <c r="BI348" i="2"/>
  <c r="BH348" i="2"/>
  <c r="BG348" i="2"/>
  <c r="BE348" i="2"/>
  <c r="AA348" i="2"/>
  <c r="Y348" i="2"/>
  <c r="W348" i="2"/>
  <c r="BK348" i="2"/>
  <c r="BK346" i="2" s="1"/>
  <c r="N346" i="2" s="1"/>
  <c r="N111" i="2" s="1"/>
  <c r="N348" i="2"/>
  <c r="BF348" i="2"/>
  <c r="BI347" i="2"/>
  <c r="BH347" i="2"/>
  <c r="BG347" i="2"/>
  <c r="BE347" i="2"/>
  <c r="AA347" i="2"/>
  <c r="AA346" i="2"/>
  <c r="Y347" i="2"/>
  <c r="W347" i="2"/>
  <c r="W346" i="2"/>
  <c r="BK347" i="2"/>
  <c r="N347" i="2"/>
  <c r="BF347" i="2" s="1"/>
  <c r="BI345" i="2"/>
  <c r="BH345" i="2"/>
  <c r="BG345" i="2"/>
  <c r="BE345" i="2"/>
  <c r="AA345" i="2"/>
  <c r="Y345" i="2"/>
  <c r="W345" i="2"/>
  <c r="BK345" i="2"/>
  <c r="N345" i="2"/>
  <c r="BF345" i="2"/>
  <c r="BI344" i="2"/>
  <c r="BH344" i="2"/>
  <c r="BG344" i="2"/>
  <c r="BE344" i="2"/>
  <c r="AA344" i="2"/>
  <c r="Y344" i="2"/>
  <c r="W344" i="2"/>
  <c r="BK344" i="2"/>
  <c r="N344" i="2"/>
  <c r="BF344" i="2"/>
  <c r="BI343" i="2"/>
  <c r="BH343" i="2"/>
  <c r="BG343" i="2"/>
  <c r="BE343" i="2"/>
  <c r="AA343" i="2"/>
  <c r="Y343" i="2"/>
  <c r="W343" i="2"/>
  <c r="BK343" i="2"/>
  <c r="N343" i="2"/>
  <c r="BF343" i="2"/>
  <c r="BI342" i="2"/>
  <c r="BH342" i="2"/>
  <c r="BG342" i="2"/>
  <c r="BE342" i="2"/>
  <c r="AA342" i="2"/>
  <c r="Y342" i="2"/>
  <c r="W342" i="2"/>
  <c r="BK342" i="2"/>
  <c r="N342" i="2"/>
  <c r="BF342" i="2"/>
  <c r="BI341" i="2"/>
  <c r="BH341" i="2"/>
  <c r="BG341" i="2"/>
  <c r="BE341" i="2"/>
  <c r="AA341" i="2"/>
  <c r="Y341" i="2"/>
  <c r="W341" i="2"/>
  <c r="BK341" i="2"/>
  <c r="N341" i="2"/>
  <c r="BF341" i="2"/>
  <c r="BI340" i="2"/>
  <c r="BH340" i="2"/>
  <c r="BG340" i="2"/>
  <c r="BE340" i="2"/>
  <c r="AA340" i="2"/>
  <c r="Y340" i="2"/>
  <c r="W340" i="2"/>
  <c r="BK340" i="2"/>
  <c r="N340" i="2"/>
  <c r="BF340" i="2"/>
  <c r="BI339" i="2"/>
  <c r="BH339" i="2"/>
  <c r="BG339" i="2"/>
  <c r="BE339" i="2"/>
  <c r="AA339" i="2"/>
  <c r="Y339" i="2"/>
  <c r="Y336" i="2" s="1"/>
  <c r="W339" i="2"/>
  <c r="BK339" i="2"/>
  <c r="N339" i="2"/>
  <c r="BF339" i="2"/>
  <c r="BI338" i="2"/>
  <c r="BH338" i="2"/>
  <c r="BG338" i="2"/>
  <c r="BE338" i="2"/>
  <c r="AA338" i="2"/>
  <c r="Y338" i="2"/>
  <c r="W338" i="2"/>
  <c r="BK338" i="2"/>
  <c r="BK336" i="2" s="1"/>
  <c r="N336" i="2" s="1"/>
  <c r="N110" i="2" s="1"/>
  <c r="N338" i="2"/>
  <c r="BF338" i="2"/>
  <c r="BI337" i="2"/>
  <c r="BH337" i="2"/>
  <c r="BG337" i="2"/>
  <c r="BE337" i="2"/>
  <c r="AA337" i="2"/>
  <c r="AA336" i="2"/>
  <c r="Y337" i="2"/>
  <c r="W337" i="2"/>
  <c r="W336" i="2"/>
  <c r="BK337" i="2"/>
  <c r="N337" i="2"/>
  <c r="BF337" i="2" s="1"/>
  <c r="BI335" i="2"/>
  <c r="BH335" i="2"/>
  <c r="BG335" i="2"/>
  <c r="BE335" i="2"/>
  <c r="AA335" i="2"/>
  <c r="AA333" i="2" s="1"/>
  <c r="Y335" i="2"/>
  <c r="W335" i="2"/>
  <c r="BK335" i="2"/>
  <c r="N335" i="2"/>
  <c r="BF335" i="2"/>
  <c r="BI334" i="2"/>
  <c r="BH334" i="2"/>
  <c r="BG334" i="2"/>
  <c r="BE334" i="2"/>
  <c r="AA334" i="2"/>
  <c r="Y334" i="2"/>
  <c r="Y333" i="2"/>
  <c r="W334" i="2"/>
  <c r="W333" i="2"/>
  <c r="BK334" i="2"/>
  <c r="BK333" i="2"/>
  <c r="N333" i="2" s="1"/>
  <c r="N109" i="2" s="1"/>
  <c r="N334" i="2"/>
  <c r="BF334" i="2"/>
  <c r="BI332" i="2"/>
  <c r="BH332" i="2"/>
  <c r="BG332" i="2"/>
  <c r="BE332" i="2"/>
  <c r="AA332" i="2"/>
  <c r="Y332" i="2"/>
  <c r="W332" i="2"/>
  <c r="BK332" i="2"/>
  <c r="N332" i="2"/>
  <c r="BF332" i="2"/>
  <c r="BI331" i="2"/>
  <c r="BH331" i="2"/>
  <c r="BG331" i="2"/>
  <c r="BE331" i="2"/>
  <c r="AA331" i="2"/>
  <c r="Y331" i="2"/>
  <c r="W331" i="2"/>
  <c r="BK331" i="2"/>
  <c r="N331" i="2"/>
  <c r="BF331" i="2"/>
  <c r="BI330" i="2"/>
  <c r="BH330" i="2"/>
  <c r="BG330" i="2"/>
  <c r="BE330" i="2"/>
  <c r="AA330" i="2"/>
  <c r="Y330" i="2"/>
  <c r="W330" i="2"/>
  <c r="BK330" i="2"/>
  <c r="N330" i="2"/>
  <c r="BF330" i="2"/>
  <c r="BI329" i="2"/>
  <c r="BH329" i="2"/>
  <c r="BG329" i="2"/>
  <c r="BE329" i="2"/>
  <c r="AA329" i="2"/>
  <c r="Y329" i="2"/>
  <c r="W329" i="2"/>
  <c r="BK329" i="2"/>
  <c r="N329" i="2"/>
  <c r="BF329" i="2"/>
  <c r="BI328" i="2"/>
  <c r="BH328" i="2"/>
  <c r="BG328" i="2"/>
  <c r="BE328" i="2"/>
  <c r="AA328" i="2"/>
  <c r="Y328" i="2"/>
  <c r="W328" i="2"/>
  <c r="BK328" i="2"/>
  <c r="N328" i="2"/>
  <c r="BF328" i="2"/>
  <c r="BI327" i="2"/>
  <c r="BH327" i="2"/>
  <c r="BG327" i="2"/>
  <c r="BE327" i="2"/>
  <c r="AA327" i="2"/>
  <c r="Y327" i="2"/>
  <c r="Y324" i="2" s="1"/>
  <c r="W327" i="2"/>
  <c r="BK327" i="2"/>
  <c r="N327" i="2"/>
  <c r="BF327" i="2"/>
  <c r="BI326" i="2"/>
  <c r="BH326" i="2"/>
  <c r="BG326" i="2"/>
  <c r="BE326" i="2"/>
  <c r="AA326" i="2"/>
  <c r="Y326" i="2"/>
  <c r="W326" i="2"/>
  <c r="BK326" i="2"/>
  <c r="BK324" i="2" s="1"/>
  <c r="N324" i="2" s="1"/>
  <c r="N108" i="2" s="1"/>
  <c r="N326" i="2"/>
  <c r="BF326" i="2"/>
  <c r="BI325" i="2"/>
  <c r="BH325" i="2"/>
  <c r="BG325" i="2"/>
  <c r="BE325" i="2"/>
  <c r="AA325" i="2"/>
  <c r="AA324" i="2"/>
  <c r="Y325" i="2"/>
  <c r="W325" i="2"/>
  <c r="W324" i="2"/>
  <c r="BK325" i="2"/>
  <c r="N325" i="2"/>
  <c r="BF325" i="2" s="1"/>
  <c r="BI323" i="2"/>
  <c r="BH323" i="2"/>
  <c r="BG323" i="2"/>
  <c r="BE323" i="2"/>
  <c r="AA323" i="2"/>
  <c r="Y323" i="2"/>
  <c r="W323" i="2"/>
  <c r="BK323" i="2"/>
  <c r="N323" i="2"/>
  <c r="BF323" i="2"/>
  <c r="BI322" i="2"/>
  <c r="BH322" i="2"/>
  <c r="BG322" i="2"/>
  <c r="BE322" i="2"/>
  <c r="AA322" i="2"/>
  <c r="Y322" i="2"/>
  <c r="W322" i="2"/>
  <c r="BK322" i="2"/>
  <c r="N322" i="2"/>
  <c r="BF322" i="2"/>
  <c r="BI321" i="2"/>
  <c r="BH321" i="2"/>
  <c r="BG321" i="2"/>
  <c r="BE321" i="2"/>
  <c r="AA321" i="2"/>
  <c r="Y321" i="2"/>
  <c r="W321" i="2"/>
  <c r="BK321" i="2"/>
  <c r="N321" i="2"/>
  <c r="BF321" i="2"/>
  <c r="BI320" i="2"/>
  <c r="BH320" i="2"/>
  <c r="BG320" i="2"/>
  <c r="BE320" i="2"/>
  <c r="AA320" i="2"/>
  <c r="Y320" i="2"/>
  <c r="W320" i="2"/>
  <c r="BK320" i="2"/>
  <c r="N320" i="2"/>
  <c r="BF320" i="2"/>
  <c r="BI319" i="2"/>
  <c r="BH319" i="2"/>
  <c r="BG319" i="2"/>
  <c r="BE319" i="2"/>
  <c r="AA319" i="2"/>
  <c r="Y319" i="2"/>
  <c r="W319" i="2"/>
  <c r="BK319" i="2"/>
  <c r="N319" i="2"/>
  <c r="BF319" i="2"/>
  <c r="BI318" i="2"/>
  <c r="BH318" i="2"/>
  <c r="BG318" i="2"/>
  <c r="BE318" i="2"/>
  <c r="AA318" i="2"/>
  <c r="Y318" i="2"/>
  <c r="W318" i="2"/>
  <c r="BK318" i="2"/>
  <c r="N318" i="2"/>
  <c r="BF318" i="2"/>
  <c r="BI317" i="2"/>
  <c r="BH317" i="2"/>
  <c r="BG317" i="2"/>
  <c r="BE317" i="2"/>
  <c r="AA317" i="2"/>
  <c r="Y317" i="2"/>
  <c r="W317" i="2"/>
  <c r="BK317" i="2"/>
  <c r="N317" i="2"/>
  <c r="BF317" i="2"/>
  <c r="BI316" i="2"/>
  <c r="BH316" i="2"/>
  <c r="BG316" i="2"/>
  <c r="BE316" i="2"/>
  <c r="AA316" i="2"/>
  <c r="Y316" i="2"/>
  <c r="W316" i="2"/>
  <c r="W313" i="2" s="1"/>
  <c r="BK316" i="2"/>
  <c r="N316" i="2"/>
  <c r="BF316" i="2"/>
  <c r="BI315" i="2"/>
  <c r="BH315" i="2"/>
  <c r="BG315" i="2"/>
  <c r="BE315" i="2"/>
  <c r="AA315" i="2"/>
  <c r="AA313" i="2" s="1"/>
  <c r="Y315" i="2"/>
  <c r="W315" i="2"/>
  <c r="BK315" i="2"/>
  <c r="N315" i="2"/>
  <c r="BF315" i="2"/>
  <c r="BI314" i="2"/>
  <c r="BH314" i="2"/>
  <c r="BG314" i="2"/>
  <c r="BE314" i="2"/>
  <c r="AA314" i="2"/>
  <c r="Y314" i="2"/>
  <c r="Y313" i="2"/>
  <c r="W314" i="2"/>
  <c r="BK314" i="2"/>
  <c r="BK313" i="2"/>
  <c r="N313" i="2" s="1"/>
  <c r="N107" i="2" s="1"/>
  <c r="N314" i="2"/>
  <c r="BF314" i="2"/>
  <c r="BI312" i="2"/>
  <c r="BH312" i="2"/>
  <c r="BG312" i="2"/>
  <c r="BE312" i="2"/>
  <c r="AA312" i="2"/>
  <c r="Y312" i="2"/>
  <c r="W312" i="2"/>
  <c r="BK312" i="2"/>
  <c r="N312" i="2"/>
  <c r="BF312" i="2"/>
  <c r="BI311" i="2"/>
  <c r="BH311" i="2"/>
  <c r="BG311" i="2"/>
  <c r="BE311" i="2"/>
  <c r="AA311" i="2"/>
  <c r="Y311" i="2"/>
  <c r="W311" i="2"/>
  <c r="BK311" i="2"/>
  <c r="N311" i="2"/>
  <c r="BF311" i="2"/>
  <c r="BI310" i="2"/>
  <c r="BH310" i="2"/>
  <c r="BG310" i="2"/>
  <c r="BE310" i="2"/>
  <c r="AA310" i="2"/>
  <c r="Y310" i="2"/>
  <c r="W310" i="2"/>
  <c r="BK310" i="2"/>
  <c r="N310" i="2"/>
  <c r="BF310" i="2"/>
  <c r="BI309" i="2"/>
  <c r="BH309" i="2"/>
  <c r="BG309" i="2"/>
  <c r="BE309" i="2"/>
  <c r="AA309" i="2"/>
  <c r="Y309" i="2"/>
  <c r="W309" i="2"/>
  <c r="BK309" i="2"/>
  <c r="N309" i="2"/>
  <c r="BF309" i="2"/>
  <c r="BI308" i="2"/>
  <c r="BH308" i="2"/>
  <c r="BG308" i="2"/>
  <c r="BE308" i="2"/>
  <c r="AA308" i="2"/>
  <c r="Y308" i="2"/>
  <c r="W308" i="2"/>
  <c r="BK308" i="2"/>
  <c r="N308" i="2"/>
  <c r="BF308" i="2"/>
  <c r="BI307" i="2"/>
  <c r="BH307" i="2"/>
  <c r="BG307" i="2"/>
  <c r="BE307" i="2"/>
  <c r="AA307" i="2"/>
  <c r="Y307" i="2"/>
  <c r="W307" i="2"/>
  <c r="BK307" i="2"/>
  <c r="N307" i="2"/>
  <c r="BF307" i="2"/>
  <c r="BI306" i="2"/>
  <c r="BH306" i="2"/>
  <c r="BG306" i="2"/>
  <c r="BE306" i="2"/>
  <c r="AA306" i="2"/>
  <c r="Y306" i="2"/>
  <c r="W306" i="2"/>
  <c r="W303" i="2" s="1"/>
  <c r="BK306" i="2"/>
  <c r="N306" i="2"/>
  <c r="BF306" i="2"/>
  <c r="BI305" i="2"/>
  <c r="BH305" i="2"/>
  <c r="BG305" i="2"/>
  <c r="BE305" i="2"/>
  <c r="AA305" i="2"/>
  <c r="AA303" i="2" s="1"/>
  <c r="Y305" i="2"/>
  <c r="W305" i="2"/>
  <c r="BK305" i="2"/>
  <c r="N305" i="2"/>
  <c r="BF305" i="2"/>
  <c r="BI304" i="2"/>
  <c r="BH304" i="2"/>
  <c r="BG304" i="2"/>
  <c r="BE304" i="2"/>
  <c r="AA304" i="2"/>
  <c r="Y304" i="2"/>
  <c r="Y303" i="2"/>
  <c r="W304" i="2"/>
  <c r="BK304" i="2"/>
  <c r="BK303" i="2"/>
  <c r="N303" i="2" s="1"/>
  <c r="N106" i="2" s="1"/>
  <c r="N304" i="2"/>
  <c r="BF304" i="2"/>
  <c r="BI302" i="2"/>
  <c r="BH302" i="2"/>
  <c r="BG302" i="2"/>
  <c r="BE302" i="2"/>
  <c r="AA302" i="2"/>
  <c r="Y302" i="2"/>
  <c r="W302" i="2"/>
  <c r="BK302" i="2"/>
  <c r="N302" i="2"/>
  <c r="BF302" i="2"/>
  <c r="BI301" i="2"/>
  <c r="BH301" i="2"/>
  <c r="BG301" i="2"/>
  <c r="BE301" i="2"/>
  <c r="AA301" i="2"/>
  <c r="Y301" i="2"/>
  <c r="W301" i="2"/>
  <c r="BK301" i="2"/>
  <c r="N301" i="2"/>
  <c r="BF301" i="2"/>
  <c r="BI300" i="2"/>
  <c r="BH300" i="2"/>
  <c r="BG300" i="2"/>
  <c r="BE300" i="2"/>
  <c r="AA300" i="2"/>
  <c r="Y300" i="2"/>
  <c r="W300" i="2"/>
  <c r="BK300" i="2"/>
  <c r="N300" i="2"/>
  <c r="BF300" i="2"/>
  <c r="BI299" i="2"/>
  <c r="BH299" i="2"/>
  <c r="BG299" i="2"/>
  <c r="BE299" i="2"/>
  <c r="AA299" i="2"/>
  <c r="Y299" i="2"/>
  <c r="W299" i="2"/>
  <c r="BK299" i="2"/>
  <c r="N299" i="2"/>
  <c r="BF299" i="2"/>
  <c r="BI298" i="2"/>
  <c r="BH298" i="2"/>
  <c r="BG298" i="2"/>
  <c r="BE298" i="2"/>
  <c r="AA298" i="2"/>
  <c r="Y298" i="2"/>
  <c r="W298" i="2"/>
  <c r="W295" i="2" s="1"/>
  <c r="BK298" i="2"/>
  <c r="N298" i="2"/>
  <c r="BF298" i="2"/>
  <c r="BI297" i="2"/>
  <c r="BH297" i="2"/>
  <c r="BG297" i="2"/>
  <c r="BE297" i="2"/>
  <c r="AA297" i="2"/>
  <c r="AA295" i="2" s="1"/>
  <c r="Y297" i="2"/>
  <c r="W297" i="2"/>
  <c r="BK297" i="2"/>
  <c r="N297" i="2"/>
  <c r="BF297" i="2"/>
  <c r="BI296" i="2"/>
  <c r="BH296" i="2"/>
  <c r="BG296" i="2"/>
  <c r="BE296" i="2"/>
  <c r="AA296" i="2"/>
  <c r="Y296" i="2"/>
  <c r="Y295" i="2"/>
  <c r="W296" i="2"/>
  <c r="BK296" i="2"/>
  <c r="BK295" i="2"/>
  <c r="N295" i="2" s="1"/>
  <c r="N105" i="2" s="1"/>
  <c r="N296" i="2"/>
  <c r="BF296" i="2"/>
  <c r="BI294" i="2"/>
  <c r="BH294" i="2"/>
  <c r="BG294" i="2"/>
  <c r="BE294" i="2"/>
  <c r="AA294" i="2"/>
  <c r="Y294" i="2"/>
  <c r="W294" i="2"/>
  <c r="W291" i="2" s="1"/>
  <c r="BK294" i="2"/>
  <c r="N294" i="2"/>
  <c r="BF294" i="2"/>
  <c r="BI293" i="2"/>
  <c r="BH293" i="2"/>
  <c r="BG293" i="2"/>
  <c r="BE293" i="2"/>
  <c r="AA293" i="2"/>
  <c r="AA291" i="2" s="1"/>
  <c r="Y293" i="2"/>
  <c r="W293" i="2"/>
  <c r="BK293" i="2"/>
  <c r="N293" i="2"/>
  <c r="BF293" i="2"/>
  <c r="BI292" i="2"/>
  <c r="BH292" i="2"/>
  <c r="BG292" i="2"/>
  <c r="BE292" i="2"/>
  <c r="AA292" i="2"/>
  <c r="Y292" i="2"/>
  <c r="Y291" i="2"/>
  <c r="W292" i="2"/>
  <c r="BK292" i="2"/>
  <c r="BK291" i="2"/>
  <c r="N291" i="2" s="1"/>
  <c r="N104" i="2" s="1"/>
  <c r="N292" i="2"/>
  <c r="BF292" i="2"/>
  <c r="BI290" i="2"/>
  <c r="BH290" i="2"/>
  <c r="BG290" i="2"/>
  <c r="BE290" i="2"/>
  <c r="AA290" i="2"/>
  <c r="Y290" i="2"/>
  <c r="W290" i="2"/>
  <c r="BK290" i="2"/>
  <c r="BK288" i="2" s="1"/>
  <c r="N288" i="2" s="1"/>
  <c r="N103" i="2" s="1"/>
  <c r="N290" i="2"/>
  <c r="BF290" i="2"/>
  <c r="BI289" i="2"/>
  <c r="BH289" i="2"/>
  <c r="BG289" i="2"/>
  <c r="BE289" i="2"/>
  <c r="AA289" i="2"/>
  <c r="AA288" i="2"/>
  <c r="Y289" i="2"/>
  <c r="Y288" i="2"/>
  <c r="W289" i="2"/>
  <c r="W288" i="2"/>
  <c r="BK289" i="2"/>
  <c r="N289" i="2"/>
  <c r="BF289" i="2" s="1"/>
  <c r="BI287" i="2"/>
  <c r="BH287" i="2"/>
  <c r="BG287" i="2"/>
  <c r="BE287" i="2"/>
  <c r="AA287" i="2"/>
  <c r="Y287" i="2"/>
  <c r="W287" i="2"/>
  <c r="BK287" i="2"/>
  <c r="N287" i="2"/>
  <c r="BF287" i="2"/>
  <c r="BI286" i="2"/>
  <c r="BH286" i="2"/>
  <c r="BG286" i="2"/>
  <c r="BE286" i="2"/>
  <c r="AA286" i="2"/>
  <c r="Y286" i="2"/>
  <c r="W286" i="2"/>
  <c r="BK286" i="2"/>
  <c r="N286" i="2"/>
  <c r="BF286" i="2"/>
  <c r="BI285" i="2"/>
  <c r="BH285" i="2"/>
  <c r="BG285" i="2"/>
  <c r="BE285" i="2"/>
  <c r="AA285" i="2"/>
  <c r="Y285" i="2"/>
  <c r="W285" i="2"/>
  <c r="BK285" i="2"/>
  <c r="N285" i="2"/>
  <c r="BF285" i="2"/>
  <c r="BI284" i="2"/>
  <c r="BH284" i="2"/>
  <c r="BG284" i="2"/>
  <c r="BE284" i="2"/>
  <c r="AA284" i="2"/>
  <c r="Y284" i="2"/>
  <c r="W284" i="2"/>
  <c r="BK284" i="2"/>
  <c r="N284" i="2"/>
  <c r="BF284" i="2"/>
  <c r="BI283" i="2"/>
  <c r="BH283" i="2"/>
  <c r="BG283" i="2"/>
  <c r="BE283" i="2"/>
  <c r="AA283" i="2"/>
  <c r="Y283" i="2"/>
  <c r="W283" i="2"/>
  <c r="BK283" i="2"/>
  <c r="N283" i="2"/>
  <c r="BF283" i="2"/>
  <c r="BI282" i="2"/>
  <c r="BH282" i="2"/>
  <c r="BG282" i="2"/>
  <c r="BE282" i="2"/>
  <c r="AA282" i="2"/>
  <c r="Y282" i="2"/>
  <c r="W282" i="2"/>
  <c r="BK282" i="2"/>
  <c r="N282" i="2"/>
  <c r="BF282" i="2"/>
  <c r="BI281" i="2"/>
  <c r="BH281" i="2"/>
  <c r="BG281" i="2"/>
  <c r="BE281" i="2"/>
  <c r="AA281" i="2"/>
  <c r="Y281" i="2"/>
  <c r="W281" i="2"/>
  <c r="BK281" i="2"/>
  <c r="N281" i="2"/>
  <c r="BF281" i="2"/>
  <c r="BI280" i="2"/>
  <c r="BH280" i="2"/>
  <c r="BG280" i="2"/>
  <c r="BE280" i="2"/>
  <c r="AA280" i="2"/>
  <c r="Y280" i="2"/>
  <c r="W280" i="2"/>
  <c r="BK280" i="2"/>
  <c r="N280" i="2"/>
  <c r="BF280" i="2"/>
  <c r="BI279" i="2"/>
  <c r="BH279" i="2"/>
  <c r="BG279" i="2"/>
  <c r="BE279" i="2"/>
  <c r="AA279" i="2"/>
  <c r="Y279" i="2"/>
  <c r="W279" i="2"/>
  <c r="BK279" i="2"/>
  <c r="N279" i="2"/>
  <c r="BF279" i="2"/>
  <c r="BI278" i="2"/>
  <c r="BH278" i="2"/>
  <c r="BG278" i="2"/>
  <c r="BE278" i="2"/>
  <c r="AA278" i="2"/>
  <c r="Y278" i="2"/>
  <c r="W278" i="2"/>
  <c r="BK278" i="2"/>
  <c r="N278" i="2"/>
  <c r="BF278" i="2"/>
  <c r="BI277" i="2"/>
  <c r="BH277" i="2"/>
  <c r="BG277" i="2"/>
  <c r="BE277" i="2"/>
  <c r="AA277" i="2"/>
  <c r="Y277" i="2"/>
  <c r="W277" i="2"/>
  <c r="BK277" i="2"/>
  <c r="N277" i="2"/>
  <c r="BF277" i="2"/>
  <c r="BI276" i="2"/>
  <c r="BH276" i="2"/>
  <c r="BG276" i="2"/>
  <c r="BE276" i="2"/>
  <c r="AA276" i="2"/>
  <c r="Y276" i="2"/>
  <c r="W276" i="2"/>
  <c r="BK276" i="2"/>
  <c r="N276" i="2"/>
  <c r="BF276" i="2"/>
  <c r="BI275" i="2"/>
  <c r="BH275" i="2"/>
  <c r="BG275" i="2"/>
  <c r="BE275" i="2"/>
  <c r="AA275" i="2"/>
  <c r="Y275" i="2"/>
  <c r="W275" i="2"/>
  <c r="BK275" i="2"/>
  <c r="N275" i="2"/>
  <c r="BF275" i="2"/>
  <c r="BI274" i="2"/>
  <c r="BH274" i="2"/>
  <c r="BG274" i="2"/>
  <c r="BE274" i="2"/>
  <c r="AA274" i="2"/>
  <c r="Y274" i="2"/>
  <c r="W274" i="2"/>
  <c r="BK274" i="2"/>
  <c r="N274" i="2"/>
  <c r="BF274" i="2"/>
  <c r="BI273" i="2"/>
  <c r="BH273" i="2"/>
  <c r="BG273" i="2"/>
  <c r="BE273" i="2"/>
  <c r="AA273" i="2"/>
  <c r="Y273" i="2"/>
  <c r="W273" i="2"/>
  <c r="BK273" i="2"/>
  <c r="N273" i="2"/>
  <c r="BF273" i="2"/>
  <c r="BI272" i="2"/>
  <c r="BH272" i="2"/>
  <c r="BG272" i="2"/>
  <c r="BE272" i="2"/>
  <c r="AA272" i="2"/>
  <c r="Y272" i="2"/>
  <c r="W272" i="2"/>
  <c r="BK272" i="2"/>
  <c r="N272" i="2"/>
  <c r="BF272" i="2"/>
  <c r="BI271" i="2"/>
  <c r="BH271" i="2"/>
  <c r="BG271" i="2"/>
  <c r="BE271" i="2"/>
  <c r="AA271" i="2"/>
  <c r="Y271" i="2"/>
  <c r="W271" i="2"/>
  <c r="BK271" i="2"/>
  <c r="N271" i="2"/>
  <c r="BF271" i="2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/>
  <c r="BI268" i="2"/>
  <c r="BH268" i="2"/>
  <c r="BG268" i="2"/>
  <c r="BE268" i="2"/>
  <c r="AA268" i="2"/>
  <c r="Y268" i="2"/>
  <c r="W268" i="2"/>
  <c r="BK268" i="2"/>
  <c r="N268" i="2"/>
  <c r="BF268" i="2" s="1"/>
  <c r="BI267" i="2"/>
  <c r="BH267" i="2"/>
  <c r="BG267" i="2"/>
  <c r="BE267" i="2"/>
  <c r="AA267" i="2"/>
  <c r="Y267" i="2"/>
  <c r="W267" i="2"/>
  <c r="BK267" i="2"/>
  <c r="N267" i="2"/>
  <c r="BF267" i="2"/>
  <c r="BI266" i="2"/>
  <c r="BH266" i="2"/>
  <c r="BG266" i="2"/>
  <c r="BE266" i="2"/>
  <c r="AA266" i="2"/>
  <c r="Y266" i="2"/>
  <c r="W266" i="2"/>
  <c r="BK266" i="2"/>
  <c r="N266" i="2"/>
  <c r="BF266" i="2" s="1"/>
  <c r="BI265" i="2"/>
  <c r="BH265" i="2"/>
  <c r="BG265" i="2"/>
  <c r="BE265" i="2"/>
  <c r="AA265" i="2"/>
  <c r="Y265" i="2"/>
  <c r="W265" i="2"/>
  <c r="BK265" i="2"/>
  <c r="N265" i="2"/>
  <c r="BF265" i="2"/>
  <c r="BI264" i="2"/>
  <c r="BH264" i="2"/>
  <c r="BG264" i="2"/>
  <c r="BE264" i="2"/>
  <c r="AA264" i="2"/>
  <c r="Y264" i="2"/>
  <c r="W264" i="2"/>
  <c r="BK264" i="2"/>
  <c r="N264" i="2"/>
  <c r="BF264" i="2" s="1"/>
  <c r="BI263" i="2"/>
  <c r="BH263" i="2"/>
  <c r="BG263" i="2"/>
  <c r="BE263" i="2"/>
  <c r="AA263" i="2"/>
  <c r="Y263" i="2"/>
  <c r="W263" i="2"/>
  <c r="BK263" i="2"/>
  <c r="N263" i="2"/>
  <c r="BF263" i="2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/>
  <c r="BI260" i="2"/>
  <c r="BH260" i="2"/>
  <c r="BG260" i="2"/>
  <c r="BE260" i="2"/>
  <c r="AA260" i="2"/>
  <c r="Y260" i="2"/>
  <c r="W260" i="2"/>
  <c r="BK260" i="2"/>
  <c r="N260" i="2"/>
  <c r="BF260" i="2" s="1"/>
  <c r="BI259" i="2"/>
  <c r="BH259" i="2"/>
  <c r="BG259" i="2"/>
  <c r="BE259" i="2"/>
  <c r="AA259" i="2"/>
  <c r="Y259" i="2"/>
  <c r="W259" i="2"/>
  <c r="BK259" i="2"/>
  <c r="N259" i="2"/>
  <c r="BF259" i="2"/>
  <c r="BI258" i="2"/>
  <c r="BH258" i="2"/>
  <c r="BG258" i="2"/>
  <c r="BE258" i="2"/>
  <c r="AA258" i="2"/>
  <c r="AA257" i="2" s="1"/>
  <c r="Y258" i="2"/>
  <c r="Y257" i="2"/>
  <c r="W258" i="2"/>
  <c r="W257" i="2" s="1"/>
  <c r="BK258" i="2"/>
  <c r="BK257" i="2"/>
  <c r="N257" i="2"/>
  <c r="N102" i="2" s="1"/>
  <c r="N258" i="2"/>
  <c r="BF258" i="2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BK255" i="2"/>
  <c r="N255" i="2"/>
  <c r="BF255" i="2"/>
  <c r="BI254" i="2"/>
  <c r="BH254" i="2"/>
  <c r="BG254" i="2"/>
  <c r="BE254" i="2"/>
  <c r="AA254" i="2"/>
  <c r="Y254" i="2"/>
  <c r="W254" i="2"/>
  <c r="BK254" i="2"/>
  <c r="N254" i="2"/>
  <c r="BF254" i="2" s="1"/>
  <c r="BI253" i="2"/>
  <c r="BH253" i="2"/>
  <c r="BG253" i="2"/>
  <c r="BE253" i="2"/>
  <c r="AA253" i="2"/>
  <c r="Y253" i="2"/>
  <c r="W253" i="2"/>
  <c r="BK253" i="2"/>
  <c r="N253" i="2"/>
  <c r="BF253" i="2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E251" i="2"/>
  <c r="AA251" i="2"/>
  <c r="Y251" i="2"/>
  <c r="W251" i="2"/>
  <c r="BK251" i="2"/>
  <c r="N251" i="2"/>
  <c r="BF251" i="2"/>
  <c r="BI250" i="2"/>
  <c r="BH250" i="2"/>
  <c r="BG250" i="2"/>
  <c r="BE250" i="2"/>
  <c r="AA250" i="2"/>
  <c r="Y250" i="2"/>
  <c r="W250" i="2"/>
  <c r="BK250" i="2"/>
  <c r="N250" i="2"/>
  <c r="BF250" i="2" s="1"/>
  <c r="BI249" i="2"/>
  <c r="BH249" i="2"/>
  <c r="BG249" i="2"/>
  <c r="BE249" i="2"/>
  <c r="AA249" i="2"/>
  <c r="Y249" i="2"/>
  <c r="W249" i="2"/>
  <c r="BK249" i="2"/>
  <c r="N249" i="2"/>
  <c r="BF249" i="2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/>
  <c r="BI244" i="2"/>
  <c r="BH244" i="2"/>
  <c r="BG244" i="2"/>
  <c r="BE244" i="2"/>
  <c r="AA244" i="2"/>
  <c r="Y244" i="2"/>
  <c r="W244" i="2"/>
  <c r="BK244" i="2"/>
  <c r="N244" i="2"/>
  <c r="BF244" i="2" s="1"/>
  <c r="BI243" i="2"/>
  <c r="BH243" i="2"/>
  <c r="BG243" i="2"/>
  <c r="BE243" i="2"/>
  <c r="AA243" i="2"/>
  <c r="Y243" i="2"/>
  <c r="W243" i="2"/>
  <c r="BK243" i="2"/>
  <c r="N243" i="2"/>
  <c r="BF243" i="2"/>
  <c r="BI242" i="2"/>
  <c r="BH242" i="2"/>
  <c r="BG242" i="2"/>
  <c r="BE242" i="2"/>
  <c r="AA242" i="2"/>
  <c r="Y242" i="2"/>
  <c r="W242" i="2"/>
  <c r="BK242" i="2"/>
  <c r="N242" i="2"/>
  <c r="BF242" i="2" s="1"/>
  <c r="BI241" i="2"/>
  <c r="BH241" i="2"/>
  <c r="BG241" i="2"/>
  <c r="BE241" i="2"/>
  <c r="AA241" i="2"/>
  <c r="Y241" i="2"/>
  <c r="W241" i="2"/>
  <c r="BK241" i="2"/>
  <c r="N241" i="2"/>
  <c r="BF241" i="2"/>
  <c r="BI240" i="2"/>
  <c r="BH240" i="2"/>
  <c r="BG240" i="2"/>
  <c r="BE240" i="2"/>
  <c r="AA240" i="2"/>
  <c r="Y240" i="2"/>
  <c r="W240" i="2"/>
  <c r="BK240" i="2"/>
  <c r="N240" i="2"/>
  <c r="BF240" i="2" s="1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AA237" i="2" s="1"/>
  <c r="Y238" i="2"/>
  <c r="Y237" i="2"/>
  <c r="W238" i="2"/>
  <c r="W237" i="2" s="1"/>
  <c r="BK238" i="2"/>
  <c r="BK237" i="2"/>
  <c r="N237" i="2"/>
  <c r="N101" i="2" s="1"/>
  <c r="N238" i="2"/>
  <c r="BF238" i="2" s="1"/>
  <c r="BI236" i="2"/>
  <c r="BH236" i="2"/>
  <c r="BG236" i="2"/>
  <c r="BE236" i="2"/>
  <c r="AA236" i="2"/>
  <c r="Y236" i="2"/>
  <c r="W236" i="2"/>
  <c r="BK236" i="2"/>
  <c r="N236" i="2"/>
  <c r="BF236" i="2" s="1"/>
  <c r="BI235" i="2"/>
  <c r="BH235" i="2"/>
  <c r="BG235" i="2"/>
  <c r="BE235" i="2"/>
  <c r="AA235" i="2"/>
  <c r="Y235" i="2"/>
  <c r="W235" i="2"/>
  <c r="BK235" i="2"/>
  <c r="N235" i="2"/>
  <c r="BF235" i="2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Y233" i="2"/>
  <c r="W233" i="2"/>
  <c r="BK233" i="2"/>
  <c r="N233" i="2"/>
  <c r="BF233" i="2"/>
  <c r="BI232" i="2"/>
  <c r="BH232" i="2"/>
  <c r="BG232" i="2"/>
  <c r="BE232" i="2"/>
  <c r="AA232" i="2"/>
  <c r="Y232" i="2"/>
  <c r="W232" i="2"/>
  <c r="BK232" i="2"/>
  <c r="N232" i="2"/>
  <c r="BF232" i="2" s="1"/>
  <c r="BI231" i="2"/>
  <c r="BH231" i="2"/>
  <c r="BG231" i="2"/>
  <c r="BE231" i="2"/>
  <c r="AA231" i="2"/>
  <c r="Y231" i="2"/>
  <c r="W231" i="2"/>
  <c r="BK231" i="2"/>
  <c r="N231" i="2"/>
  <c r="BF231" i="2"/>
  <c r="BI230" i="2"/>
  <c r="BH230" i="2"/>
  <c r="BG230" i="2"/>
  <c r="BE230" i="2"/>
  <c r="AA230" i="2"/>
  <c r="Y230" i="2"/>
  <c r="W230" i="2"/>
  <c r="BK230" i="2"/>
  <c r="N230" i="2"/>
  <c r="BF230" i="2" s="1"/>
  <c r="BI229" i="2"/>
  <c r="BH229" i="2"/>
  <c r="BG229" i="2"/>
  <c r="BE229" i="2"/>
  <c r="AA229" i="2"/>
  <c r="Y229" i="2"/>
  <c r="W229" i="2"/>
  <c r="BK229" i="2"/>
  <c r="N229" i="2"/>
  <c r="BF229" i="2"/>
  <c r="BI228" i="2"/>
  <c r="BH228" i="2"/>
  <c r="BG228" i="2"/>
  <c r="BE228" i="2"/>
  <c r="AA228" i="2"/>
  <c r="Y228" i="2"/>
  <c r="W228" i="2"/>
  <c r="BK228" i="2"/>
  <c r="N228" i="2"/>
  <c r="BF228" i="2" s="1"/>
  <c r="BI227" i="2"/>
  <c r="BH227" i="2"/>
  <c r="BG227" i="2"/>
  <c r="BE227" i="2"/>
  <c r="AA227" i="2"/>
  <c r="Y227" i="2"/>
  <c r="W227" i="2"/>
  <c r="BK227" i="2"/>
  <c r="N227" i="2"/>
  <c r="BF227" i="2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/>
  <c r="BI224" i="2"/>
  <c r="BH224" i="2"/>
  <c r="BG224" i="2"/>
  <c r="BE224" i="2"/>
  <c r="AA224" i="2"/>
  <c r="Y224" i="2"/>
  <c r="W224" i="2"/>
  <c r="BK224" i="2"/>
  <c r="N224" i="2"/>
  <c r="BF224" i="2" s="1"/>
  <c r="BI223" i="2"/>
  <c r="BH223" i="2"/>
  <c r="BG223" i="2"/>
  <c r="BE223" i="2"/>
  <c r="AA223" i="2"/>
  <c r="Y223" i="2"/>
  <c r="W223" i="2"/>
  <c r="BK223" i="2"/>
  <c r="N223" i="2"/>
  <c r="BF223" i="2"/>
  <c r="BI222" i="2"/>
  <c r="BH222" i="2"/>
  <c r="BG222" i="2"/>
  <c r="BE222" i="2"/>
  <c r="AA222" i="2"/>
  <c r="Y222" i="2"/>
  <c r="W222" i="2"/>
  <c r="BK222" i="2"/>
  <c r="N222" i="2"/>
  <c r="BF222" i="2" s="1"/>
  <c r="BI221" i="2"/>
  <c r="BH221" i="2"/>
  <c r="BG221" i="2"/>
  <c r="BE221" i="2"/>
  <c r="AA221" i="2"/>
  <c r="Y221" i="2"/>
  <c r="W221" i="2"/>
  <c r="BK221" i="2"/>
  <c r="N221" i="2"/>
  <c r="BF221" i="2"/>
  <c r="BI220" i="2"/>
  <c r="BH220" i="2"/>
  <c r="BG220" i="2"/>
  <c r="BE220" i="2"/>
  <c r="AA220" i="2"/>
  <c r="AA219" i="2" s="1"/>
  <c r="Y220" i="2"/>
  <c r="Y219" i="2"/>
  <c r="W220" i="2"/>
  <c r="W219" i="2" s="1"/>
  <c r="BK220" i="2"/>
  <c r="BK219" i="2"/>
  <c r="N219" i="2" s="1"/>
  <c r="N100" i="2" s="1"/>
  <c r="N220" i="2"/>
  <c r="BF220" i="2" s="1"/>
  <c r="BI218" i="2"/>
  <c r="BH218" i="2"/>
  <c r="BG218" i="2"/>
  <c r="BE218" i="2"/>
  <c r="AA218" i="2"/>
  <c r="Y218" i="2"/>
  <c r="W218" i="2"/>
  <c r="BK218" i="2"/>
  <c r="N218" i="2"/>
  <c r="BF218" i="2" s="1"/>
  <c r="BI217" i="2"/>
  <c r="BH217" i="2"/>
  <c r="BG217" i="2"/>
  <c r="BE217" i="2"/>
  <c r="AA217" i="2"/>
  <c r="Y217" i="2"/>
  <c r="W217" i="2"/>
  <c r="BK217" i="2"/>
  <c r="N217" i="2"/>
  <c r="BF217" i="2"/>
  <c r="BI216" i="2"/>
  <c r="BH216" i="2"/>
  <c r="BG216" i="2"/>
  <c r="BE216" i="2"/>
  <c r="AA216" i="2"/>
  <c r="Y216" i="2"/>
  <c r="W216" i="2"/>
  <c r="BK216" i="2"/>
  <c r="N216" i="2"/>
  <c r="BF216" i="2" s="1"/>
  <c r="BI215" i="2"/>
  <c r="BH215" i="2"/>
  <c r="BG215" i="2"/>
  <c r="BE215" i="2"/>
  <c r="AA215" i="2"/>
  <c r="Y215" i="2"/>
  <c r="W215" i="2"/>
  <c r="BK215" i="2"/>
  <c r="N215" i="2"/>
  <c r="BF215" i="2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/>
  <c r="BI212" i="2"/>
  <c r="BH212" i="2"/>
  <c r="BG212" i="2"/>
  <c r="BE212" i="2"/>
  <c r="AA212" i="2"/>
  <c r="Y212" i="2"/>
  <c r="W212" i="2"/>
  <c r="BK212" i="2"/>
  <c r="N212" i="2"/>
  <c r="BF212" i="2" s="1"/>
  <c r="BI211" i="2"/>
  <c r="BH211" i="2"/>
  <c r="BG211" i="2"/>
  <c r="BE211" i="2"/>
  <c r="AA211" i="2"/>
  <c r="AA210" i="2"/>
  <c r="Y211" i="2"/>
  <c r="Y210" i="2" s="1"/>
  <c r="W211" i="2"/>
  <c r="W210" i="2"/>
  <c r="BK211" i="2"/>
  <c r="BK210" i="2" s="1"/>
  <c r="N210" i="2" s="1"/>
  <c r="N99" i="2" s="1"/>
  <c r="N211" i="2"/>
  <c r="BF211" i="2" s="1"/>
  <c r="BI209" i="2"/>
  <c r="BH209" i="2"/>
  <c r="BG209" i="2"/>
  <c r="BE209" i="2"/>
  <c r="AA209" i="2"/>
  <c r="Y209" i="2"/>
  <c r="W209" i="2"/>
  <c r="BK209" i="2"/>
  <c r="N209" i="2"/>
  <c r="BF209" i="2"/>
  <c r="BI208" i="2"/>
  <c r="BH208" i="2"/>
  <c r="BG208" i="2"/>
  <c r="BE208" i="2"/>
  <c r="AA208" i="2"/>
  <c r="Y208" i="2"/>
  <c r="W208" i="2"/>
  <c r="BK208" i="2"/>
  <c r="N208" i="2"/>
  <c r="BF208" i="2" s="1"/>
  <c r="BI207" i="2"/>
  <c r="BH207" i="2"/>
  <c r="BG207" i="2"/>
  <c r="BE207" i="2"/>
  <c r="AA207" i="2"/>
  <c r="Y207" i="2"/>
  <c r="W207" i="2"/>
  <c r="BK207" i="2"/>
  <c r="N207" i="2"/>
  <c r="BF207" i="2"/>
  <c r="BI206" i="2"/>
  <c r="BH206" i="2"/>
  <c r="BG206" i="2"/>
  <c r="BE206" i="2"/>
  <c r="AA206" i="2"/>
  <c r="Y206" i="2"/>
  <c r="W206" i="2"/>
  <c r="BK206" i="2"/>
  <c r="N206" i="2"/>
  <c r="BF206" i="2" s="1"/>
  <c r="BI205" i="2"/>
  <c r="BH205" i="2"/>
  <c r="BG205" i="2"/>
  <c r="BE205" i="2"/>
  <c r="AA205" i="2"/>
  <c r="AA204" i="2"/>
  <c r="AA203" i="2"/>
  <c r="Y205" i="2"/>
  <c r="Y204" i="2" s="1"/>
  <c r="Y203" i="2" s="1"/>
  <c r="W205" i="2"/>
  <c r="W204" i="2" s="1"/>
  <c r="W203" i="2" s="1"/>
  <c r="BK205" i="2"/>
  <c r="BK204" i="2" s="1"/>
  <c r="N205" i="2"/>
  <c r="BF205" i="2" s="1"/>
  <c r="BI202" i="2"/>
  <c r="BH202" i="2"/>
  <c r="BG202" i="2"/>
  <c r="BE202" i="2"/>
  <c r="AA202" i="2"/>
  <c r="AA201" i="2" s="1"/>
  <c r="Y202" i="2"/>
  <c r="Y201" i="2"/>
  <c r="W202" i="2"/>
  <c r="W201" i="2" s="1"/>
  <c r="BK202" i="2"/>
  <c r="BK201" i="2"/>
  <c r="N201" i="2"/>
  <c r="N96" i="2" s="1"/>
  <c r="N202" i="2"/>
  <c r="BF202" i="2" s="1"/>
  <c r="BI200" i="2"/>
  <c r="BH200" i="2"/>
  <c r="BG200" i="2"/>
  <c r="BE200" i="2"/>
  <c r="AA200" i="2"/>
  <c r="Y200" i="2"/>
  <c r="W200" i="2"/>
  <c r="BK200" i="2"/>
  <c r="N200" i="2"/>
  <c r="BF200" i="2" s="1"/>
  <c r="BI199" i="2"/>
  <c r="BH199" i="2"/>
  <c r="BG199" i="2"/>
  <c r="BE199" i="2"/>
  <c r="AA199" i="2"/>
  <c r="Y199" i="2"/>
  <c r="W199" i="2"/>
  <c r="BK199" i="2"/>
  <c r="N199" i="2"/>
  <c r="BF199" i="2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/>
  <c r="BI196" i="2"/>
  <c r="BH196" i="2"/>
  <c r="BG196" i="2"/>
  <c r="BE196" i="2"/>
  <c r="AA196" i="2"/>
  <c r="Y196" i="2"/>
  <c r="W196" i="2"/>
  <c r="BK196" i="2"/>
  <c r="N196" i="2"/>
  <c r="BF196" i="2" s="1"/>
  <c r="BI195" i="2"/>
  <c r="BH195" i="2"/>
  <c r="BG195" i="2"/>
  <c r="BE195" i="2"/>
  <c r="AA195" i="2"/>
  <c r="Y195" i="2"/>
  <c r="W195" i="2"/>
  <c r="BK195" i="2"/>
  <c r="N195" i="2"/>
  <c r="BF195" i="2"/>
  <c r="BI194" i="2"/>
  <c r="BH194" i="2"/>
  <c r="BG194" i="2"/>
  <c r="BE194" i="2"/>
  <c r="AA194" i="2"/>
  <c r="Y194" i="2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/>
  <c r="BI188" i="2"/>
  <c r="BH188" i="2"/>
  <c r="BG188" i="2"/>
  <c r="BE188" i="2"/>
  <c r="AA188" i="2"/>
  <c r="AA187" i="2" s="1"/>
  <c r="Y188" i="2"/>
  <c r="Y187" i="2"/>
  <c r="W188" i="2"/>
  <c r="W187" i="2" s="1"/>
  <c r="BK188" i="2"/>
  <c r="BK187" i="2"/>
  <c r="N187" i="2" s="1"/>
  <c r="N95" i="2" s="1"/>
  <c r="N188" i="2"/>
  <c r="BF188" i="2" s="1"/>
  <c r="BI186" i="2"/>
  <c r="BH186" i="2"/>
  <c r="BG186" i="2"/>
  <c r="BE186" i="2"/>
  <c r="AA186" i="2"/>
  <c r="Y186" i="2"/>
  <c r="W186" i="2"/>
  <c r="BK186" i="2"/>
  <c r="N186" i="2"/>
  <c r="BF186" i="2" s="1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Y184" i="2"/>
  <c r="W184" i="2"/>
  <c r="BK184" i="2"/>
  <c r="N184" i="2"/>
  <c r="BF184" i="2" s="1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BK180" i="2"/>
  <c r="N180" i="2"/>
  <c r="BF180" i="2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AA170" i="2" s="1"/>
  <c r="Y171" i="2"/>
  <c r="Y170" i="2"/>
  <c r="W171" i="2"/>
  <c r="W170" i="2" s="1"/>
  <c r="BK171" i="2"/>
  <c r="BK170" i="2"/>
  <c r="N170" i="2"/>
  <c r="N94" i="2" s="1"/>
  <c r="N171" i="2"/>
  <c r="BF171" i="2"/>
  <c r="BI169" i="2"/>
  <c r="BH169" i="2"/>
  <c r="BG169" i="2"/>
  <c r="BE169" i="2"/>
  <c r="AA169" i="2"/>
  <c r="Y169" i="2"/>
  <c r="W169" i="2"/>
  <c r="BK169" i="2"/>
  <c r="N169" i="2"/>
  <c r="BF169" i="2"/>
  <c r="BI168" i="2"/>
  <c r="BH168" i="2"/>
  <c r="BG168" i="2"/>
  <c r="BE168" i="2"/>
  <c r="AA168" i="2"/>
  <c r="Y168" i="2"/>
  <c r="W168" i="2"/>
  <c r="BK168" i="2"/>
  <c r="N168" i="2"/>
  <c r="BF168" i="2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AA165" i="2"/>
  <c r="Y166" i="2"/>
  <c r="Y165" i="2"/>
  <c r="W166" i="2"/>
  <c r="W165" i="2"/>
  <c r="BK166" i="2"/>
  <c r="BK165" i="2" s="1"/>
  <c r="N165" i="2" s="1"/>
  <c r="N93" i="2" s="1"/>
  <c r="N166" i="2"/>
  <c r="BF166" i="2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/>
  <c r="BI162" i="2"/>
  <c r="BH162" i="2"/>
  <c r="BG162" i="2"/>
  <c r="BE162" i="2"/>
  <c r="AA162" i="2"/>
  <c r="Y162" i="2"/>
  <c r="W162" i="2"/>
  <c r="BK162" i="2"/>
  <c r="N162" i="2"/>
  <c r="BF162" i="2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Y158" i="2"/>
  <c r="W158" i="2"/>
  <c r="BK158" i="2"/>
  <c r="N158" i="2"/>
  <c r="BF158" i="2"/>
  <c r="BI157" i="2"/>
  <c r="BH157" i="2"/>
  <c r="BG157" i="2"/>
  <c r="BE157" i="2"/>
  <c r="AA157" i="2"/>
  <c r="Y157" i="2"/>
  <c r="W157" i="2"/>
  <c r="BK157" i="2"/>
  <c r="N157" i="2"/>
  <c r="BF157" i="2"/>
  <c r="BI156" i="2"/>
  <c r="BH156" i="2"/>
  <c r="BG156" i="2"/>
  <c r="BE156" i="2"/>
  <c r="AA156" i="2"/>
  <c r="AA155" i="2"/>
  <c r="Y156" i="2"/>
  <c r="Y155" i="2"/>
  <c r="W156" i="2"/>
  <c r="W155" i="2"/>
  <c r="BK156" i="2"/>
  <c r="BK155" i="2"/>
  <c r="N155" i="2" s="1"/>
  <c r="N92" i="2" s="1"/>
  <c r="N156" i="2"/>
  <c r="BF156" i="2" s="1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AA150" i="2"/>
  <c r="Y151" i="2"/>
  <c r="Y150" i="2"/>
  <c r="W151" i="2"/>
  <c r="W150" i="2"/>
  <c r="BK151" i="2"/>
  <c r="BK150" i="2" s="1"/>
  <c r="N150" i="2" s="1"/>
  <c r="N91" i="2" s="1"/>
  <c r="N151" i="2"/>
  <c r="BF151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H36" i="2"/>
  <c r="BD88" i="1" s="1"/>
  <c r="BD87" i="1" s="1"/>
  <c r="W35" i="1" s="1"/>
  <c r="BH144" i="2"/>
  <c r="H35" i="2"/>
  <c r="BC88" i="1"/>
  <c r="BG144" i="2"/>
  <c r="H34" i="2" s="1"/>
  <c r="BB88" i="1" s="1"/>
  <c r="BB87" i="1" s="1"/>
  <c r="BE144" i="2"/>
  <c r="M32" i="2" s="1"/>
  <c r="AV88" i="1" s="1"/>
  <c r="AA144" i="2"/>
  <c r="AA143" i="2" s="1"/>
  <c r="AA142" i="2" s="1"/>
  <c r="AA141" i="2" s="1"/>
  <c r="Y144" i="2"/>
  <c r="Y143" i="2" s="1"/>
  <c r="Y142" i="2" s="1"/>
  <c r="Y141" i="2" s="1"/>
  <c r="W144" i="2"/>
  <c r="W143" i="2" s="1"/>
  <c r="W142" i="2" s="1"/>
  <c r="W141" i="2" s="1"/>
  <c r="AU88" i="1" s="1"/>
  <c r="AU87" i="1" s="1"/>
  <c r="BK144" i="2"/>
  <c r="BK143" i="2"/>
  <c r="BK142" i="2" s="1"/>
  <c r="N143" i="2"/>
  <c r="N144" i="2"/>
  <c r="BF144" i="2"/>
  <c r="H33" i="2" s="1"/>
  <c r="BA88" i="1" s="1"/>
  <c r="BA87" i="1" s="1"/>
  <c r="N90" i="2"/>
  <c r="F138" i="2"/>
  <c r="F137" i="2"/>
  <c r="F135" i="2"/>
  <c r="F133" i="2"/>
  <c r="M28" i="2"/>
  <c r="AS88" i="1" s="1"/>
  <c r="AS87" i="1" s="1"/>
  <c r="F84" i="2"/>
  <c r="F83" i="2"/>
  <c r="F81" i="2"/>
  <c r="F79" i="2"/>
  <c r="O21" i="2"/>
  <c r="E21" i="2"/>
  <c r="M84" i="2" s="1"/>
  <c r="O20" i="2"/>
  <c r="O18" i="2"/>
  <c r="E18" i="2"/>
  <c r="M137" i="2" s="1"/>
  <c r="O17" i="2"/>
  <c r="O9" i="2"/>
  <c r="M135" i="2" s="1"/>
  <c r="F6" i="2"/>
  <c r="F78" i="2" s="1"/>
  <c r="F132" i="2"/>
  <c r="AK27" i="1"/>
  <c r="BC87" i="1"/>
  <c r="W34" i="1"/>
  <c r="AY87" i="1"/>
  <c r="AM83" i="1"/>
  <c r="L83" i="1"/>
  <c r="AM82" i="1"/>
  <c r="L82" i="1"/>
  <c r="AM80" i="1"/>
  <c r="L80" i="1"/>
  <c r="L78" i="1"/>
  <c r="L77" i="1"/>
  <c r="AW87" i="1" l="1"/>
  <c r="AK32" i="1" s="1"/>
  <c r="W32" i="1"/>
  <c r="N142" i="2"/>
  <c r="N89" i="2" s="1"/>
  <c r="M33" i="2"/>
  <c r="AW88" i="1" s="1"/>
  <c r="AT88" i="1" s="1"/>
  <c r="W33" i="1"/>
  <c r="AX87" i="1"/>
  <c r="N204" i="2"/>
  <c r="N98" i="2" s="1"/>
  <c r="BK203" i="2"/>
  <c r="N203" i="2" s="1"/>
  <c r="N97" i="2" s="1"/>
  <c r="M138" i="2"/>
  <c r="H32" i="2"/>
  <c r="AZ88" i="1" s="1"/>
  <c r="AZ87" i="1" s="1"/>
  <c r="M81" i="2"/>
  <c r="M83" i="2"/>
  <c r="N385" i="2"/>
  <c r="N120" i="2" s="1"/>
  <c r="AV87" i="1" l="1"/>
  <c r="W31" i="1"/>
  <c r="BK141" i="2"/>
  <c r="N141" i="2" s="1"/>
  <c r="N88" i="2" s="1"/>
  <c r="M27" i="2" l="1"/>
  <c r="M30" i="2" s="1"/>
  <c r="L124" i="2"/>
  <c r="AK31" i="1"/>
  <c r="AT87" i="1"/>
  <c r="L38" i="2" l="1"/>
  <c r="AG88" i="1"/>
  <c r="AG87" i="1" l="1"/>
  <c r="AN88" i="1"/>
  <c r="AK26" i="1" l="1"/>
  <c r="AK29" i="1" s="1"/>
  <c r="AK37" i="1" s="1"/>
  <c r="AN87" i="1"/>
  <c r="AN92" i="1" s="1"/>
  <c r="AG92" i="1"/>
</calcChain>
</file>

<file path=xl/sharedStrings.xml><?xml version="1.0" encoding="utf-8"?>
<sst xmlns="http://schemas.openxmlformats.org/spreadsheetml/2006/main" count="4093" uniqueCount="1070">
  <si>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</si>
  <si>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</si>
  <si>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</si>
  <si>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</si>
  <si>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</si>
  <si>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</si>
  <si>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</si>
  <si>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</si>
  <si>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</si>
  <si>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</si>
  <si>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</si>
  <si>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</si>
  <si>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</si>
  <si>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</si>
  <si>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</si>
  <si>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CP</t>
  </si>
  <si>
    <t>Stavba:</t>
  </si>
  <si>
    <t>Rekonštrukcia a prístavba MŠ v obci Vojka</t>
  </si>
  <si>
    <t>JKSO:</t>
  </si>
  <si>
    <t/>
  </si>
  <si>
    <t>KS:</t>
  </si>
  <si>
    <t>Miesto:</t>
  </si>
  <si>
    <t xml:space="preserve"> </t>
  </si>
  <si>
    <t>Dátum:</t>
  </si>
  <si>
    <t>27. 2. 2018</t>
  </si>
  <si>
    <t>Objednávateľ:</t>
  </si>
  <si>
    <t>IČO:</t>
  </si>
  <si>
    <t>Obec Vojka</t>
  </si>
  <si>
    <t>IČO DPH:</t>
  </si>
  <si>
    <t>Zhotoviteľ:</t>
  </si>
  <si>
    <t>36449717</t>
  </si>
  <si>
    <t>EKO SVIP, s.r.o.</t>
  </si>
  <si>
    <t>SK2020004646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</si>
  <si>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</si>
  <si>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</si>
  <si>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</si>
  <si>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</si>
  <si>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</si>
  <si>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</si>
  <si>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</si>
  <si>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</si>
  <si>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</si>
  <si>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</si>
  <si>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</si>
  <si>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</si>
  <si>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</si>
  <si>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</si>
  <si>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</si>
  <si>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</si>
  <si>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</si>
  <si>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</si>
  <si>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</si>
  <si>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</si>
  <si>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</si>
  <si>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</si>
  <si>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</si>
  <si>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</si>
  <si>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</si>
  <si>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</si>
  <si>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</si>
  <si>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</si>
  <si>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</si>
  <si>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</si>
  <si>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</si>
  <si>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</si>
  <si>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</si>
  <si>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</si>
  <si>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</si>
  <si>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</si>
  <si>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</si>
  <si>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</si>
  <si>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</si>
  <si>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</si>
  <si>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</si>
  <si>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</si>
  <si>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</si>
  <si>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</si>
  <si>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</si>
  <si>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</si>
  <si>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{44d0a6b7-ce3e-40e3-ba24-bc7f94492aa9}</t>
  </si>
  <si>
    <t>{00000000-0000-0000-0000-000000000000}</t>
  </si>
  <si>
    <t>/</t>
  </si>
  <si>
    <t>01</t>
  </si>
  <si>
    <t>Rozpocet</t>
  </si>
  <si>
    <t>1</t>
  </si>
  <si>
    <t>{fe63770e-a62b-4131-8170-357558c9ad95}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</si>
  <si>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</si>
  <si>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</si>
  <si>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</si>
  <si>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</si>
  <si>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</si>
  <si>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</si>
  <si>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</si>
  <si>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</si>
  <si>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</si>
  <si>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</si>
  <si>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</si>
  <si>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Rozpocet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</si>
  <si>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</si>
  <si>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</si>
  <si>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</si>
  <si>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</si>
  <si>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</si>
  <si>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</si>
  <si>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</si>
  <si>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</si>
  <si>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</si>
  <si>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</si>
  <si>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</si>
  <si>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</si>
  <si>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</si>
  <si>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</si>
  <si>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</si>
  <si>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</si>
  <si>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</si>
  <si>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</si>
  <si>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</si>
  <si>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</si>
  <si>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</si>
  <si>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</si>
  <si>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</si>
  <si>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</si>
  <si>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</si>
  <si>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</si>
  <si>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</si>
  <si>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</si>
  <si>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</si>
  <si>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</si>
  <si>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</si>
  <si>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</si>
  <si>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</si>
  <si>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</si>
  <si>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</si>
  <si>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</si>
  <si>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</si>
  <si>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</si>
  <si>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</si>
  <si>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</si>
  <si>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</si>
  <si>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</si>
  <si>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</si>
  <si>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</si>
  <si>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</si>
  <si>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</si>
  <si>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</si>
  <si>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</si>
  <si>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</si>
  <si>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</si>
  <si>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</si>
  <si>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</si>
  <si>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</si>
  <si>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</si>
  <si>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</si>
  <si>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</si>
  <si>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113107131</t>
  </si>
  <si>
    <t>Odstránenie krytu v ploche do 200 m2 z betónu prostého, hr. vrstvy do 150 mm,  -0,22500t</t>
  </si>
  <si>
    <t>m2</t>
  </si>
  <si>
    <t>4</t>
  </si>
  <si>
    <t>2</t>
  </si>
  <si>
    <t>122201101</t>
  </si>
  <si>
    <t>Odkopávka a prekopávka nezapažená v hornine 3, do 100 m3</t>
  </si>
  <si>
    <t>m3</t>
  </si>
  <si>
    <t>3</t>
  </si>
  <si>
    <t>122201109</t>
  </si>
  <si>
    <t>Odkopávky a prekopávky nezapažené. Príplatok k cenám za lepivosť horniny</t>
  </si>
  <si>
    <t>6</t>
  </si>
  <si>
    <t>132201101</t>
  </si>
  <si>
    <t>Výkop ryhy do šírky 600 mm v horn.3 do 100 m3</t>
  </si>
  <si>
    <t>8</t>
  </si>
  <si>
    <t>5</t>
  </si>
  <si>
    <t>132201109</t>
  </si>
  <si>
    <t>Hĺbenie rýh šírky do 600 mm zapažených i nezapažených s urovnaním dna. Príplatok k cene za lepivosť horniny 3</t>
  </si>
  <si>
    <t>10</t>
  </si>
  <si>
    <t>162601102</t>
  </si>
  <si>
    <t>Vodorovné premiestnenie výkopku tr.1-4 do 5000 m</t>
  </si>
  <si>
    <t>12</t>
  </si>
  <si>
    <t>7</t>
  </si>
  <si>
    <t>271521111</t>
  </si>
  <si>
    <t>Vankúše zhutnené pod základy z kameniva hrubého drveného, frakcie 16 - 125 mm</t>
  </si>
  <si>
    <t>14</t>
  </si>
  <si>
    <t>273313611</t>
  </si>
  <si>
    <t>Betón základových dosiek, prostý tr.C 16/20</t>
  </si>
  <si>
    <t>16</t>
  </si>
  <si>
    <t>9</t>
  </si>
  <si>
    <t>M</t>
  </si>
  <si>
    <t>3139552700</t>
  </si>
  <si>
    <t>Rohož Kari popúšťaná 8/100x8/150 mm</t>
  </si>
  <si>
    <t>18</t>
  </si>
  <si>
    <t>274313611</t>
  </si>
  <si>
    <t>Betón základových pásov, prostý tr.C 16/20</t>
  </si>
  <si>
    <t>11</t>
  </si>
  <si>
    <t>311271303</t>
  </si>
  <si>
    <t>Murivo nosné PREMAC 50x30x25 s betónovou výplňou hr. 30 cm</t>
  </si>
  <si>
    <t>22</t>
  </si>
  <si>
    <t>311273115</t>
  </si>
  <si>
    <t>Murivo nosné z tvárnic YTONG P+D s úchopnou kapsou na MC-5 a tenkovrst.,maltu YTONG hr.300 P2-350</t>
  </si>
  <si>
    <t>24</t>
  </si>
  <si>
    <t>13</t>
  </si>
  <si>
    <t>311273500</t>
  </si>
  <si>
    <t>Murivo nosné z tvárnic YTONG P+D na MC-5 a tenkovrst.,maltu YTONG hr.250 P4-500</t>
  </si>
  <si>
    <t>26</t>
  </si>
  <si>
    <t>317121106</t>
  </si>
  <si>
    <t>Montáž prekladov PORFIX pre svetlosť otvoru do 100 cm</t>
  </si>
  <si>
    <t>ks</t>
  </si>
  <si>
    <t>28</t>
  </si>
  <si>
    <t>15</t>
  </si>
  <si>
    <t>5953170207</t>
  </si>
  <si>
    <t>YTONG - nosný preklad   Nosný preklad  rozmer 300x249x1290</t>
  </si>
  <si>
    <t>30</t>
  </si>
  <si>
    <t>5953170213</t>
  </si>
  <si>
    <t>YTONG - nosný preklad   Nosný preklad  rozmer 250x249x1290</t>
  </si>
  <si>
    <t>32</t>
  </si>
  <si>
    <t>17</t>
  </si>
  <si>
    <t>5953170215</t>
  </si>
  <si>
    <t>YTONG - nosný preklad   Nosný preklad  rozmer 250x249x1740</t>
  </si>
  <si>
    <t>34</t>
  </si>
  <si>
    <t>5953172403</t>
  </si>
  <si>
    <t>YTONG - nenosný preklad   Nenosný preklad  rozmer 100x249x1250</t>
  </si>
  <si>
    <t>36</t>
  </si>
  <si>
    <t>19</t>
  </si>
  <si>
    <t>342272102</t>
  </si>
  <si>
    <t>Priečky z tvárnic YTONG na MC-5 a tenkovrst.,maltu YTONG hr.100, P2-500</t>
  </si>
  <si>
    <t>38</t>
  </si>
  <si>
    <t>417321313</t>
  </si>
  <si>
    <t>Betón stužujúcich pásov a vencov železový tr. C 16/20</t>
  </si>
  <si>
    <t>40</t>
  </si>
  <si>
    <t>21</t>
  </si>
  <si>
    <t>417351115</t>
  </si>
  <si>
    <t>Debnenie bočníc stužujúcich pásov a vencov vrátane vzpier zhotovenie</t>
  </si>
  <si>
    <t>42</t>
  </si>
  <si>
    <t>417351116</t>
  </si>
  <si>
    <t>Debnenie bočníc stužujúcich pásov a vencov vrátane vzpier odstránenie</t>
  </si>
  <si>
    <t>44</t>
  </si>
  <si>
    <t>23</t>
  </si>
  <si>
    <t>417361821</t>
  </si>
  <si>
    <t>Výstuž stužujúcich pásov a vencov z betonárskej ocele 10505</t>
  </si>
  <si>
    <t>t</t>
  </si>
  <si>
    <t>46</t>
  </si>
  <si>
    <t>612421637</t>
  </si>
  <si>
    <t>Vnútorná omietka vápenná alebo vápennocementová v podlaží a v schodisku stien štuková</t>
  </si>
  <si>
    <t>48</t>
  </si>
  <si>
    <t>25</t>
  </si>
  <si>
    <t>612423731</t>
  </si>
  <si>
    <t>Omietka rýh v stenách maltou vápennou šírky ryhy nad 300 mm omietkou štukovou</t>
  </si>
  <si>
    <t>50</t>
  </si>
  <si>
    <t>612425931</t>
  </si>
  <si>
    <t>Omietka vápenná vnútorného ostenia okenného alebo dverného štuková</t>
  </si>
  <si>
    <t>52</t>
  </si>
  <si>
    <t>27</t>
  </si>
  <si>
    <t>612481119</t>
  </si>
  <si>
    <t>Potiahnutie vnútorných stien, sklotextílnou mriežkou</t>
  </si>
  <si>
    <t>54</t>
  </si>
  <si>
    <t>622462542</t>
  </si>
  <si>
    <t>Vonkajšia omietka stien tenkovrstvá silikónová s ryhovanou štruktúrou Price Color Multiputz RS - BASF hr.zrna 1,50mm</t>
  </si>
  <si>
    <t>56</t>
  </si>
  <si>
    <t>29</t>
  </si>
  <si>
    <t>622465111</t>
  </si>
  <si>
    <t>Vonkajšia omietka stien zo zmesi Terranova, Terra-Marmolit mramorové zrná,jemnozrnná</t>
  </si>
  <si>
    <t>58</t>
  </si>
  <si>
    <t>625250064</t>
  </si>
  <si>
    <t>Kontaktný zatepľovací systém MultiTherm M-D - BASF ,  bez povrchovej úpravy, hr. izolantu 150 mm</t>
  </si>
  <si>
    <t>60</t>
  </si>
  <si>
    <t>31</t>
  </si>
  <si>
    <t>625250068</t>
  </si>
  <si>
    <t>Kontaktný zatepľovací systém ostenia MultiTherm M-D - BASF ,  bez povrchovej úpravy, hr. izolantu 30 mm</t>
  </si>
  <si>
    <t>62</t>
  </si>
  <si>
    <t>625250156</t>
  </si>
  <si>
    <t>Doteplenie vonk. konštrukcie, bez povrchovej úpravy, systém XPS STYRODUR 2800 C - BASF,  lepený rámovo s prikotvením, hr. izolantu 100 mm</t>
  </si>
  <si>
    <t>64</t>
  </si>
  <si>
    <t>33</t>
  </si>
  <si>
    <t>631571003</t>
  </si>
  <si>
    <t>Násyp zo štrkopiesku 0-32 (pre spevnenie podkladu)</t>
  </si>
  <si>
    <t>66</t>
  </si>
  <si>
    <t>632450024</t>
  </si>
  <si>
    <t>Betónový poter - BASF, Price Color EBF hrubý samonosný  hr.50mm</t>
  </si>
  <si>
    <t>68</t>
  </si>
  <si>
    <t>35</t>
  </si>
  <si>
    <t>632451441</t>
  </si>
  <si>
    <t>Doplnenie cementového poteru s plochou jednotlivo (s dodaním hmôt) do 4 m2 a hr. do 40 mm</t>
  </si>
  <si>
    <t>70</t>
  </si>
  <si>
    <t>642942111</t>
  </si>
  <si>
    <t>Osadenie oceľového dverového rámu plochy otvoru do 2, 5m2</t>
  </si>
  <si>
    <t>72</t>
  </si>
  <si>
    <t>37</t>
  </si>
  <si>
    <t>5533198100</t>
  </si>
  <si>
    <t>Zárubňa oceľová CGU 60x197x16cm P</t>
  </si>
  <si>
    <t>74</t>
  </si>
  <si>
    <t>5533198400</t>
  </si>
  <si>
    <t>Zárubňa oceľová CGU 80x197x16cm L</t>
  </si>
  <si>
    <t>76</t>
  </si>
  <si>
    <t>39</t>
  </si>
  <si>
    <t>5533198600</t>
  </si>
  <si>
    <t>Zárubňa oceľová CGU 90x197x16cm L</t>
  </si>
  <si>
    <t>78</t>
  </si>
  <si>
    <t>941941041</t>
  </si>
  <si>
    <t>Montáž lešenia ľahkého pracovného radového s podlahami šírky nad 1, 00 do 1,20 m a výšky do 10 m</t>
  </si>
  <si>
    <t>80</t>
  </si>
  <si>
    <t>41</t>
  </si>
  <si>
    <t>941941291</t>
  </si>
  <si>
    <t>Príplatok za prvý a každý ďalší i začatý mesiac použitia lešenia šírky nad 1,00 do 1,20 m, výšky do 10 m</t>
  </si>
  <si>
    <t>82</t>
  </si>
  <si>
    <t>941941841</t>
  </si>
  <si>
    <t>Demontáž lešenia ľahkého pracovného radového a s podlahami, šírky nad 1,00 do 1,20 m výšky do 10 m</t>
  </si>
  <si>
    <t>84</t>
  </si>
  <si>
    <t>43</t>
  </si>
  <si>
    <t>953946111</t>
  </si>
  <si>
    <t>Príslušenstvo k zateplovaciemu systému - BASF, rohový AL profil s integrovanou tkaninou - AL 100x100</t>
  </si>
  <si>
    <t>m</t>
  </si>
  <si>
    <t>86</t>
  </si>
  <si>
    <t>953946131</t>
  </si>
  <si>
    <t>Príslušenstvo k zateplovaciemu systému - BASF, soklový AL zakladací profil hr. 0,8 mm - hr. izolantu 150 mm</t>
  </si>
  <si>
    <t>88</t>
  </si>
  <si>
    <t>45</t>
  </si>
  <si>
    <t>953996112</t>
  </si>
  <si>
    <t>Príslušenstvo k zateplovaciemu systému - BASF, dilatačný profil PVC s integrovanou tkaninou 100x100  Typ V - rohový</t>
  </si>
  <si>
    <t>90</t>
  </si>
  <si>
    <t>953996121</t>
  </si>
  <si>
    <t>Príslušenstvo k zateplovaciemu systému - BASF, okenný profil s páskou APU s integrovanou tkaninou - APU 6 / 2,5 m + tkanina</t>
  </si>
  <si>
    <t>92</t>
  </si>
  <si>
    <t>47</t>
  </si>
  <si>
    <t>953996131</t>
  </si>
  <si>
    <t>Príslušenstvo k zateplovaciemu systému - BASF, rohový PVC profil s integrovanou tkaninou - PVC 100x100</t>
  </si>
  <si>
    <t>94</t>
  </si>
  <si>
    <t>953996141</t>
  </si>
  <si>
    <t>Príslušenstvo k zateplovaciemu systému - BASF, rohový PVC profil s odkvapničkou a integrovanou tkaninou - PVC 100x100 priznaný vo fasáde</t>
  </si>
  <si>
    <t>96</t>
  </si>
  <si>
    <t>49</t>
  </si>
  <si>
    <t>962031132</t>
  </si>
  <si>
    <t>Búranie priečok z tehál pálených, plných alebo dutých hr. do 150 mm,  -0,19600t</t>
  </si>
  <si>
    <t>98</t>
  </si>
  <si>
    <t>968062354</t>
  </si>
  <si>
    <t>Vybúranie drevených rámov okien dvojitých alebo zdvojených, plochy do 1 m2,  -0,08200t</t>
  </si>
  <si>
    <t>100</t>
  </si>
  <si>
    <t>51</t>
  </si>
  <si>
    <t>968062455</t>
  </si>
  <si>
    <t>Vybúranie drevených dverových zárubní,  -0,08200t</t>
  </si>
  <si>
    <t>102</t>
  </si>
  <si>
    <t>971024561</t>
  </si>
  <si>
    <t>Vybúranie otvorov v murive kamennom alebo zmiešanom plochy do 1 m2 hr.do 600 mm,  -2,30000t</t>
  </si>
  <si>
    <t>104</t>
  </si>
  <si>
    <t>53</t>
  </si>
  <si>
    <t>998011001</t>
  </si>
  <si>
    <t>Presun hmôt pre budovy JKSO 801, 803,812,zvislá konštr.z tehál,tvárnic,z kovu výšky do 6 m</t>
  </si>
  <si>
    <t>106</t>
  </si>
  <si>
    <t>711111001</t>
  </si>
  <si>
    <t>Izolácia proti zemnej vlhkosti vodorovná penetračným náterom za studena</t>
  </si>
  <si>
    <t>108</t>
  </si>
  <si>
    <t>55</t>
  </si>
  <si>
    <t>1116315000</t>
  </si>
  <si>
    <t>Lak asfaltový ALP-PENETRAL v sudoch</t>
  </si>
  <si>
    <t>110</t>
  </si>
  <si>
    <t>711141559</t>
  </si>
  <si>
    <t>Izolácia proti zemnej vlhkosti a tlakovej vode vodorovná NAIP pritavením</t>
  </si>
  <si>
    <t>112</t>
  </si>
  <si>
    <t>57</t>
  </si>
  <si>
    <t>6283221000</t>
  </si>
  <si>
    <t>Pásy ťažké asfaltové Hydrobit v 60 s 35</t>
  </si>
  <si>
    <t>114</t>
  </si>
  <si>
    <t>998711201</t>
  </si>
  <si>
    <t>Presun hmôt pre izoláciu proti vode v objektoch výšky do 6 m</t>
  </si>
  <si>
    <t>%</t>
  </si>
  <si>
    <t>116</t>
  </si>
  <si>
    <t>59</t>
  </si>
  <si>
    <t>713111121</t>
  </si>
  <si>
    <t>Montáž tepelnej izolácie pásmi stropov, rovným spodkom s úpravou viazacím</t>
  </si>
  <si>
    <t>118</t>
  </si>
  <si>
    <t>6314150110</t>
  </si>
  <si>
    <t>Nobasil MPN hrúbky  200 mm,  doska z minerálnej vlny</t>
  </si>
  <si>
    <t>120</t>
  </si>
  <si>
    <t>61</t>
  </si>
  <si>
    <t>6314150080</t>
  </si>
  <si>
    <t>Nobasil MPN hrúbky  150 mm,  doska z minerálnej vlny</t>
  </si>
  <si>
    <t>122</t>
  </si>
  <si>
    <t>2832208029</t>
  </si>
  <si>
    <t>Parozábrany:JUTAFOL REFLEX 150 A.P.    (1,5 x 50bm), množstvo v 1 role:75m2, JUTA a.s.</t>
  </si>
  <si>
    <t>124</t>
  </si>
  <si>
    <t>63</t>
  </si>
  <si>
    <t>713121111</t>
  </si>
  <si>
    <t>Montáž tepelnej izolácie  pásmi podláh, jednovrstvová</t>
  </si>
  <si>
    <t>126</t>
  </si>
  <si>
    <t>2837642202</t>
  </si>
  <si>
    <t>SAKRET Expandovaný podlahový polystyrén EPS 100 ( PSE-S20)</t>
  </si>
  <si>
    <t>128</t>
  </si>
  <si>
    <t>65</t>
  </si>
  <si>
    <t>2832210100</t>
  </si>
  <si>
    <t>Oddeľovacia fólia KNAUF</t>
  </si>
  <si>
    <t>130</t>
  </si>
  <si>
    <t>998713201</t>
  </si>
  <si>
    <t>Presun hmôt pre izolácie tepelné v objektoch výšky do 6 m</t>
  </si>
  <si>
    <t>132</t>
  </si>
  <si>
    <t>67</t>
  </si>
  <si>
    <t>721171109</t>
  </si>
  <si>
    <t>Potrubie z novodurových rúr TPD 5-177-67 odpadové hrdlové D 110x2, 2</t>
  </si>
  <si>
    <t>134</t>
  </si>
  <si>
    <t>721171111</t>
  </si>
  <si>
    <t>Potrubie z novodurových rúr TPD 5-177-67 odpadové hrdlové D 140x2, 8</t>
  </si>
  <si>
    <t>136</t>
  </si>
  <si>
    <t>69</t>
  </si>
  <si>
    <t>721171112</t>
  </si>
  <si>
    <t>Potrubie z novodurových rúr TPD 5-177-67 odpadové hrdlové D 160x3, 9</t>
  </si>
  <si>
    <t>138</t>
  </si>
  <si>
    <t>721173204</t>
  </si>
  <si>
    <t>Potrubie z novodurových rúr TPD 5-177-67 pripájacie D 40x1, 8</t>
  </si>
  <si>
    <t>140</t>
  </si>
  <si>
    <t>71</t>
  </si>
  <si>
    <t>721173205</t>
  </si>
  <si>
    <t>Potrubie z novodurových rúr TPD 5-177-67 pripájacie D 50x1, 8</t>
  </si>
  <si>
    <t>142</t>
  </si>
  <si>
    <t>721194104</t>
  </si>
  <si>
    <t>Zriadenie prípojky na potrubí vyvedenie a upevnenie odpadových výpustiek D 40x1, 8</t>
  </si>
  <si>
    <t>144</t>
  </si>
  <si>
    <t>73</t>
  </si>
  <si>
    <t>721194105</t>
  </si>
  <si>
    <t>Zriadenie prípojky na potrubí vyvedenie a upevnenie odpadových výpustiek D 50x1, 8</t>
  </si>
  <si>
    <t>146</t>
  </si>
  <si>
    <t>721194109</t>
  </si>
  <si>
    <t>Zriadenie prípojky na potrubí vyvedenie a upevnenie odpadových výpustiek D 110x2, 3</t>
  </si>
  <si>
    <t>148</t>
  </si>
  <si>
    <t>75</t>
  </si>
  <si>
    <t>721212404</t>
  </si>
  <si>
    <t>Montáž podlahového vpustu, s vodorovným odtokom z PVC DN 140</t>
  </si>
  <si>
    <t>150</t>
  </si>
  <si>
    <t>2861122463</t>
  </si>
  <si>
    <t>Podlahová vpusť d 110</t>
  </si>
  <si>
    <t>152</t>
  </si>
  <si>
    <t>77</t>
  </si>
  <si>
    <t>721221101</t>
  </si>
  <si>
    <t>Zápachová uzávierka umývadlová DN 30, 40 HUL 132/30, 40</t>
  </si>
  <si>
    <t>154</t>
  </si>
  <si>
    <t>721221111</t>
  </si>
  <si>
    <t>Zápachová uzávierka drezová DN 40/50 HUL 100G/40</t>
  </si>
  <si>
    <t>156</t>
  </si>
  <si>
    <t>79</t>
  </si>
  <si>
    <t>721221121</t>
  </si>
  <si>
    <t>Zápachová uzávierka pre sprchovú vaničku DN 40/50 HUL 514/SN.0</t>
  </si>
  <si>
    <t>158</t>
  </si>
  <si>
    <t>721221141</t>
  </si>
  <si>
    <t>Zápachová uzávierka pre práčku alebo umývačku riadu DN 40/50 HUL 400</t>
  </si>
  <si>
    <t>160</t>
  </si>
  <si>
    <t>81</t>
  </si>
  <si>
    <t>721274103</t>
  </si>
  <si>
    <t>Ventilačné hlavice strešná - plastové DN 100</t>
  </si>
  <si>
    <t>162</t>
  </si>
  <si>
    <t>721290111</t>
  </si>
  <si>
    <t>Ostatné - skúška tesnosti kanalizácie v objektoch vodou do DN 125</t>
  </si>
  <si>
    <t>164</t>
  </si>
  <si>
    <t>83</t>
  </si>
  <si>
    <t>998721202</t>
  </si>
  <si>
    <t>Presun hmôt pre vnútornú kanalizáciu v objektoch výšky nad 6 do 12 m</t>
  </si>
  <si>
    <t>166</t>
  </si>
  <si>
    <t>722171211</t>
  </si>
  <si>
    <t>Potrubie z plastických hmôt z PE rúrok TPD 71-6571 rad stredne ťažký z rPE D 16/2, 0</t>
  </si>
  <si>
    <t>168</t>
  </si>
  <si>
    <t>85</t>
  </si>
  <si>
    <t>7221712111</t>
  </si>
  <si>
    <t>Potrubie z plastických hmôt z PE rúrok TPD 71-6571 rad stredne ťažký z rPE D 20/2, 0</t>
  </si>
  <si>
    <t>170</t>
  </si>
  <si>
    <t>722171212</t>
  </si>
  <si>
    <t>Potrubie z plastických hmôt z PE rúrok TPD 71-6571 rad stredne ťažký z rPE D 25/2, 7</t>
  </si>
  <si>
    <t>172</t>
  </si>
  <si>
    <t>87</t>
  </si>
  <si>
    <t>722171213</t>
  </si>
  <si>
    <t>Potrubie z plastických hmôt z PE rúrok TPD 71-6571 rad stredne ťažký z rPE D 32/3, 4</t>
  </si>
  <si>
    <t>174</t>
  </si>
  <si>
    <t>722181111</t>
  </si>
  <si>
    <t>Ochrana potrubia do DN 20</t>
  </si>
  <si>
    <t>176</t>
  </si>
  <si>
    <t>89</t>
  </si>
  <si>
    <t>2837710100</t>
  </si>
  <si>
    <t>Mirelon izolácia    18/6"</t>
  </si>
  <si>
    <t>178</t>
  </si>
  <si>
    <t>2837710300</t>
  </si>
  <si>
    <t>Mirelon izolácia    22/9"</t>
  </si>
  <si>
    <t>180</t>
  </si>
  <si>
    <t>91</t>
  </si>
  <si>
    <t>722181113</t>
  </si>
  <si>
    <t>Ochrana potrubia DN 25</t>
  </si>
  <si>
    <t>182</t>
  </si>
  <si>
    <t>2837710600</t>
  </si>
  <si>
    <t>Mirelon izolácia    28/9"</t>
  </si>
  <si>
    <t>184</t>
  </si>
  <si>
    <t>93</t>
  </si>
  <si>
    <t>722181114</t>
  </si>
  <si>
    <t>Ochrana potrubia  DN 32 a DN 40</t>
  </si>
  <si>
    <t>186</t>
  </si>
  <si>
    <t>2837710900</t>
  </si>
  <si>
    <t>Mirelon izolácia    35/9"</t>
  </si>
  <si>
    <t>188</t>
  </si>
  <si>
    <t>95</t>
  </si>
  <si>
    <t>722190401</t>
  </si>
  <si>
    <t>Vyvedenie a upevnenie výpustky DN 15</t>
  </si>
  <si>
    <t>190</t>
  </si>
  <si>
    <t>722220111</t>
  </si>
  <si>
    <t>Montáž armatúry závitovej s jedným závitom, nástenka pre výtokový ventil G 1/2</t>
  </si>
  <si>
    <t>192</t>
  </si>
  <si>
    <t>97</t>
  </si>
  <si>
    <t>722220121</t>
  </si>
  <si>
    <t>Montáž armatúry závitovej s jedným závitom, nástenka pre batériu G 1/2</t>
  </si>
  <si>
    <t>pár</t>
  </si>
  <si>
    <t>194</t>
  </si>
  <si>
    <t>722229102</t>
  </si>
  <si>
    <t>Montáž ventilu výtok., plavák.,vypúšť.,odvodňov.,kohút.plniaceho,vypúšťacieho PN 0.6, ventilov G 3/4</t>
  </si>
  <si>
    <t>196</t>
  </si>
  <si>
    <t>99</t>
  </si>
  <si>
    <t>5511128800</t>
  </si>
  <si>
    <t>Ventil priamy priechodný KE 125 T 3/4"</t>
  </si>
  <si>
    <t>198</t>
  </si>
  <si>
    <t>722290226</t>
  </si>
  <si>
    <t>Tlaková skúška vodovodného potrubia závitového do DN 50</t>
  </si>
  <si>
    <t>200</t>
  </si>
  <si>
    <t>101</t>
  </si>
  <si>
    <t>722290234</t>
  </si>
  <si>
    <t>Prepláchnutie a dezinfekcia vodovodného potrubia do DN 80</t>
  </si>
  <si>
    <t>202</t>
  </si>
  <si>
    <t>998722202</t>
  </si>
  <si>
    <t>Presun hmôt pre vnútorný vodovod v objektoch výšky nad 6 do 12 m</t>
  </si>
  <si>
    <t>204</t>
  </si>
  <si>
    <t>103</t>
  </si>
  <si>
    <t>725119307</t>
  </si>
  <si>
    <t>Montáž záchodovej misy kombinovanej s rovným odpadom</t>
  </si>
  <si>
    <t>súb.</t>
  </si>
  <si>
    <t>206</t>
  </si>
  <si>
    <t>6420131170</t>
  </si>
  <si>
    <t>Sanitárna keramika  JIKA  BABY WC-detské 2703.7 biele</t>
  </si>
  <si>
    <t>208</t>
  </si>
  <si>
    <t>105</t>
  </si>
  <si>
    <t>6420135810</t>
  </si>
  <si>
    <t>Sanitárna keramika  JIKA  LUKAS WC kombi 2328.7</t>
  </si>
  <si>
    <t>210</t>
  </si>
  <si>
    <t>5516721000</t>
  </si>
  <si>
    <t>Sedadlo záchodové detské</t>
  </si>
  <si>
    <t>212</t>
  </si>
  <si>
    <t>107</t>
  </si>
  <si>
    <t>6420133250</t>
  </si>
  <si>
    <t>Sanitárna keramika  JIKA  FESTA sedátko 9272.0 biele</t>
  </si>
  <si>
    <t>214</t>
  </si>
  <si>
    <t>725219201</t>
  </si>
  <si>
    <t>Montáž umývadla na konzoly, bez výtokovej armatúry</t>
  </si>
  <si>
    <t>216</t>
  </si>
  <si>
    <t>109</t>
  </si>
  <si>
    <t>6420140770</t>
  </si>
  <si>
    <t>Sanitárna keramika  JIKA  umývadlo BABY</t>
  </si>
  <si>
    <t>218</t>
  </si>
  <si>
    <t>6420140610</t>
  </si>
  <si>
    <t>Sanitárna keramika  JIKA  TERRA 1062.2 umývadlo 60cm biele</t>
  </si>
  <si>
    <t>220</t>
  </si>
  <si>
    <t>111</t>
  </si>
  <si>
    <t>725249112</t>
  </si>
  <si>
    <t>Montáž boxu sprchového</t>
  </si>
  <si>
    <t>súb</t>
  </si>
  <si>
    <t>222</t>
  </si>
  <si>
    <t>6424314012</t>
  </si>
  <si>
    <t>Sprchovacie kúty - Akcent Plus 90 sklo číre biela,</t>
  </si>
  <si>
    <t>224</t>
  </si>
  <si>
    <t>113</t>
  </si>
  <si>
    <t>725329101</t>
  </si>
  <si>
    <t>Montáž drezu bez výtok. armatúr so zápach. uzávierkou oceľoého smaltovaného, nehrdzav. dvojitého</t>
  </si>
  <si>
    <t>226</t>
  </si>
  <si>
    <t>5523134700</t>
  </si>
  <si>
    <t>Drez</t>
  </si>
  <si>
    <t>228</t>
  </si>
  <si>
    <t>115</t>
  </si>
  <si>
    <t>725332320</t>
  </si>
  <si>
    <t>Montáž výlevky bez výtokovej armatúry a splachovacej nádrže, diturvitová</t>
  </si>
  <si>
    <t>230</t>
  </si>
  <si>
    <t>6420137930</t>
  </si>
  <si>
    <t>Sanitárna keramika  JIKA  MIRA výlevka - 5104.6</t>
  </si>
  <si>
    <t>232</t>
  </si>
  <si>
    <t>117</t>
  </si>
  <si>
    <t>725819201</t>
  </si>
  <si>
    <t>Montáž ventilu nástenného G 1/2</t>
  </si>
  <si>
    <t>234</t>
  </si>
  <si>
    <t>5514661640</t>
  </si>
  <si>
    <t>Výtokové armatúry  RAF - RIO II 1094RK pračkový ventil</t>
  </si>
  <si>
    <t>236</t>
  </si>
  <si>
    <t>119</t>
  </si>
  <si>
    <t>725819202</t>
  </si>
  <si>
    <t>Montáž ventilu nástenného G 3/4</t>
  </si>
  <si>
    <t>238</t>
  </si>
  <si>
    <t>4050100160</t>
  </si>
  <si>
    <t>Sanitárna technika  AQUA-SENZOR TM-3HB   termostatický zmiešavač</t>
  </si>
  <si>
    <t>240</t>
  </si>
  <si>
    <t>121</t>
  </si>
  <si>
    <t>725819401</t>
  </si>
  <si>
    <t>Montáž ventilu rohového s pripojovacou rúrkou G 1/2</t>
  </si>
  <si>
    <t>242</t>
  </si>
  <si>
    <t>5514109000</t>
  </si>
  <si>
    <t>Ventil rohový mosadzný T 65 1/2" s rúrkou a ružicou</t>
  </si>
  <si>
    <t>244</t>
  </si>
  <si>
    <t>123</t>
  </si>
  <si>
    <t>725819402</t>
  </si>
  <si>
    <t>Montáž ventilu bez pripojovacej rúrky G 1/2</t>
  </si>
  <si>
    <t>246</t>
  </si>
  <si>
    <t>5514100500</t>
  </si>
  <si>
    <t>Ventil rohový mosadzný 1/2"</t>
  </si>
  <si>
    <t>248</t>
  </si>
  <si>
    <t>125</t>
  </si>
  <si>
    <t>725829201</t>
  </si>
  <si>
    <t>Montáž batérie umývadlovej a drezovej nástennej pákovej, alebo klasickej</t>
  </si>
  <si>
    <t>250</t>
  </si>
  <si>
    <t>5514313200</t>
  </si>
  <si>
    <t>Batéria nastenná</t>
  </si>
  <si>
    <t>252</t>
  </si>
  <si>
    <t>127</t>
  </si>
  <si>
    <t>725829206</t>
  </si>
  <si>
    <t>Montáž batérie umývadlovej a drezovej stojankovej s mechanickým ovládaním odpadového ventilu</t>
  </si>
  <si>
    <t>254</t>
  </si>
  <si>
    <t>5514352800</t>
  </si>
  <si>
    <t>Batéria drezová a vylevka</t>
  </si>
  <si>
    <t>256</t>
  </si>
  <si>
    <t>129</t>
  </si>
  <si>
    <t>5514360100</t>
  </si>
  <si>
    <t>Umývadlová batéria s odtokovou súpravou</t>
  </si>
  <si>
    <t>258</t>
  </si>
  <si>
    <t>725849202</t>
  </si>
  <si>
    <t>Montáž batérie sprchovej nástennej s pevnou výškou, termostatická</t>
  </si>
  <si>
    <t>260</t>
  </si>
  <si>
    <t>131</t>
  </si>
  <si>
    <t>5514513100</t>
  </si>
  <si>
    <t>Batéria sprchová s ručnou sprchou</t>
  </si>
  <si>
    <t>262</t>
  </si>
  <si>
    <t>998725201</t>
  </si>
  <si>
    <t>Presun hmôt pre zariaďovacie predmety v objektoch výšky do 6 m</t>
  </si>
  <si>
    <t>264</t>
  </si>
  <si>
    <t>133</t>
  </si>
  <si>
    <t>731249111</t>
  </si>
  <si>
    <t>Montáž kotla oceľového teplovodného o výkone do 30 kW</t>
  </si>
  <si>
    <t>266</t>
  </si>
  <si>
    <t>4847572890</t>
  </si>
  <si>
    <t>Vykurov technika ATTACK 30 pellet</t>
  </si>
  <si>
    <t>268</t>
  </si>
  <si>
    <t>135</t>
  </si>
  <si>
    <t>732219103</t>
  </si>
  <si>
    <t>Montáž ohrievača vody zásobníkového ležatého kombinovaného objemu do 200 l</t>
  </si>
  <si>
    <t>270</t>
  </si>
  <si>
    <t>3195805600</t>
  </si>
  <si>
    <t>Kurenársko-inštalačné práce, Nádrže,nádoby-OKC NTRR 24/44 kW  200l,obj.č.693 Thermona</t>
  </si>
  <si>
    <t>272</t>
  </si>
  <si>
    <t>137</t>
  </si>
  <si>
    <t>732322116</t>
  </si>
  <si>
    <t>Nádoba expanzná beztlaková valcová No-20 objemu 150 l</t>
  </si>
  <si>
    <t>274</t>
  </si>
  <si>
    <t>733161503</t>
  </si>
  <si>
    <t>Potrubie plasthliníkové PE-RT 20x2 mm z rúrok v kotúčoch</t>
  </si>
  <si>
    <t>276</t>
  </si>
  <si>
    <t>139</t>
  </si>
  <si>
    <t>733161504</t>
  </si>
  <si>
    <t>Potrubie plasthliníkové PE-RT 26x3 mm z rúrok v kotúčoch</t>
  </si>
  <si>
    <t>278</t>
  </si>
  <si>
    <t>7331615050</t>
  </si>
  <si>
    <t>Potrubie plasthliníkové PE-RT 32x3 mm z rúrok v kotúčoch</t>
  </si>
  <si>
    <t>280</t>
  </si>
  <si>
    <t>141</t>
  </si>
  <si>
    <t>733161515</t>
  </si>
  <si>
    <t>Potrubie plasthliníkové PE-RT 40x3 mm z rúrok rovných</t>
  </si>
  <si>
    <t>282</t>
  </si>
  <si>
    <t>733161516</t>
  </si>
  <si>
    <t>Potrubie plasthliníkové PE-RT 50x3 mm z rúrok rovných</t>
  </si>
  <si>
    <t>284</t>
  </si>
  <si>
    <t>143</t>
  </si>
  <si>
    <t>733191302</t>
  </si>
  <si>
    <t>Tlaková skúška plastového potrubia nad 32 do 63 mm</t>
  </si>
  <si>
    <t>286</t>
  </si>
  <si>
    <t>998733101</t>
  </si>
  <si>
    <t>Presun hmôt pre rozvody potrubia v objektoch výšky do 6 m</t>
  </si>
  <si>
    <t>288</t>
  </si>
  <si>
    <t>145</t>
  </si>
  <si>
    <t>734212113</t>
  </si>
  <si>
    <t>Ventil odvzdušňovací závitový samočinný nízkotlak.parných sústav, PN 0 ON 13 7311 DN 15</t>
  </si>
  <si>
    <t>290</t>
  </si>
  <si>
    <t>734221523</t>
  </si>
  <si>
    <t>Ventil regulačný závitový RD RVL 80 s armatúrou RD 15</t>
  </si>
  <si>
    <t>292</t>
  </si>
  <si>
    <t>147</t>
  </si>
  <si>
    <t>734222612</t>
  </si>
  <si>
    <t>Ventil regulačný závitový s hlavicou termostatického ovládania V 4262 A - priamy G 1/2</t>
  </si>
  <si>
    <t>294</t>
  </si>
  <si>
    <t>734241214</t>
  </si>
  <si>
    <t>Ventil spätný závitový Ve 3030 - priamy G 3/4</t>
  </si>
  <si>
    <t>296</t>
  </si>
  <si>
    <t>149</t>
  </si>
  <si>
    <t>734251140</t>
  </si>
  <si>
    <t>Ventil poistný do expanzomatov závitový, typ PV18, 60/70st. C na membránu G 1</t>
  </si>
  <si>
    <t>298</t>
  </si>
  <si>
    <t>734261223</t>
  </si>
  <si>
    <t>Závitový medzikus Ve 4300 - priamy G 1/2</t>
  </si>
  <si>
    <t>300</t>
  </si>
  <si>
    <t>151</t>
  </si>
  <si>
    <t>734291215</t>
  </si>
  <si>
    <t>Ostané armatúry, filter závitový "PICAL"</t>
  </si>
  <si>
    <t>302</t>
  </si>
  <si>
    <t>734295114</t>
  </si>
  <si>
    <t>Zmiešavacia armatúra trojcestná "MIX AP" DN 40</t>
  </si>
  <si>
    <t>304</t>
  </si>
  <si>
    <t>153</t>
  </si>
  <si>
    <t>734411122</t>
  </si>
  <si>
    <t>Teplomer technický rohový typ 250 prev."B"</t>
  </si>
  <si>
    <t>306</t>
  </si>
  <si>
    <t>735159523</t>
  </si>
  <si>
    <t>Montáž vykurovacieho telesa VSŽ P90 dvojradového s odvzdušnením do 1200 mm</t>
  </si>
  <si>
    <t>308</t>
  </si>
  <si>
    <t>155</t>
  </si>
  <si>
    <t>4845390200</t>
  </si>
  <si>
    <t>Vykurovacie telesá doskové KORAD VKP 11K 600x0600</t>
  </si>
  <si>
    <t>310</t>
  </si>
  <si>
    <t>4845390250</t>
  </si>
  <si>
    <t>Vykurovacie telesá doskové KORAD VKP 11K 600x0700</t>
  </si>
  <si>
    <t>312</t>
  </si>
  <si>
    <t>157</t>
  </si>
  <si>
    <t>4845388000</t>
  </si>
  <si>
    <t>Vykurovacie telesá doskové KORAD VKP 10S 600x0600</t>
  </si>
  <si>
    <t>314</t>
  </si>
  <si>
    <t>4845388050</t>
  </si>
  <si>
    <t>Vykurovacie telesá doskové KORAD VKP 10S 600x0900</t>
  </si>
  <si>
    <t>316</t>
  </si>
  <si>
    <t>159</t>
  </si>
  <si>
    <t>4845387950</t>
  </si>
  <si>
    <t>Vykurovacie telesá doskové KORAD VKP 10S 600x0500</t>
  </si>
  <si>
    <t>318</t>
  </si>
  <si>
    <t>4845395550</t>
  </si>
  <si>
    <t>Vykurovacie telesá doskové KORAD VKP 21K 600x0900</t>
  </si>
  <si>
    <t>320</t>
  </si>
  <si>
    <t>161</t>
  </si>
  <si>
    <t>4845395350</t>
  </si>
  <si>
    <t>Vykurovacie telesá doskové KORAD VKP 21K 600x0700</t>
  </si>
  <si>
    <t>322</t>
  </si>
  <si>
    <t>4845396250</t>
  </si>
  <si>
    <t>Vykurovacie telesá doskové KORAD VKP 21K 600x1700</t>
  </si>
  <si>
    <t>324</t>
  </si>
  <si>
    <t>163</t>
  </si>
  <si>
    <t>4845396050</t>
  </si>
  <si>
    <t>Vykurovacie telesá doskové KORAD VKP 21K 600x1400</t>
  </si>
  <si>
    <t>326</t>
  </si>
  <si>
    <t>762332110</t>
  </si>
  <si>
    <t>Montáž viazaných konštrukcií krovov striech z reziva priemernej plochy do 120 cm2</t>
  </si>
  <si>
    <t>328</t>
  </si>
  <si>
    <t>165</t>
  </si>
  <si>
    <t>6051590200</t>
  </si>
  <si>
    <t>Hranoly smrekovec akosť I dĺžky 400-650 100x120,140</t>
  </si>
  <si>
    <t>330</t>
  </si>
  <si>
    <t>762342202</t>
  </si>
  <si>
    <t>Montáž debnenia a latovania štítových odkvapových ríms pri vzdialenosti lát do 220 mm</t>
  </si>
  <si>
    <t>332</t>
  </si>
  <si>
    <t>167</t>
  </si>
  <si>
    <t>6051717300</t>
  </si>
  <si>
    <t>Laty smrekovec akosť II do 25cm2 x400-650cm</t>
  </si>
  <si>
    <t>334</t>
  </si>
  <si>
    <t>762395000</t>
  </si>
  <si>
    <t>Spojovacie a ochranné prostriedky svorky, dosky, klince, pásová oceľ, vruty, impregnácia</t>
  </si>
  <si>
    <t>336</t>
  </si>
  <si>
    <t>169</t>
  </si>
  <si>
    <t>762810013</t>
  </si>
  <si>
    <t>Záklop štablon z dosiek OSB skrutkovaných na trámy na zraz hr. dosky 15 mm</t>
  </si>
  <si>
    <t>338</t>
  </si>
  <si>
    <t>762810036</t>
  </si>
  <si>
    <t>Záklop stropov z dosiek OSB skrutkovaných na rošt na zraz hr. dosky 22 mm</t>
  </si>
  <si>
    <t>340</t>
  </si>
  <si>
    <t>171</t>
  </si>
  <si>
    <t>998762102</t>
  </si>
  <si>
    <t>Presun hmôt pre konštrukcie tesárske v objektoch výšky do 12 m</t>
  </si>
  <si>
    <t>342</t>
  </si>
  <si>
    <t>763132410</t>
  </si>
  <si>
    <t>SDK podhľad KNAUF D112 zavesená dvojvrstvová kca profil CD dosky GKFI hr. 12,5 mm</t>
  </si>
  <si>
    <t>344</t>
  </si>
  <si>
    <t>173</t>
  </si>
  <si>
    <t>998763101</t>
  </si>
  <si>
    <t>Presun hmôt pre drevostavby v objektoch výšky do 12 m</t>
  </si>
  <si>
    <t>346</t>
  </si>
  <si>
    <t>764711117</t>
  </si>
  <si>
    <t>Oplechovanie parapetov Lindab rš 500 mm</t>
  </si>
  <si>
    <t>348</t>
  </si>
  <si>
    <t>175</t>
  </si>
  <si>
    <t>764751112</t>
  </si>
  <si>
    <t>Odpadné rúry Lindab kruhové rovné SROR D 100 mm</t>
  </si>
  <si>
    <t>350</t>
  </si>
  <si>
    <t>764751142</t>
  </si>
  <si>
    <t>Odpadné rúry Lindab výtokové koleno UTK D 100 mm</t>
  </si>
  <si>
    <t>352</t>
  </si>
  <si>
    <t>177</t>
  </si>
  <si>
    <t>764751152</t>
  </si>
  <si>
    <t>Odpadné rúry Lindab odskok SOKN D 100 mm</t>
  </si>
  <si>
    <t>354</t>
  </si>
  <si>
    <t>764751171</t>
  </si>
  <si>
    <t>Odpadné rúry Lindab lapač nečistôt RT s objímkou MRT univerzálny</t>
  </si>
  <si>
    <t>356</t>
  </si>
  <si>
    <t>179</t>
  </si>
  <si>
    <t>764761131</t>
  </si>
  <si>
    <t>Žľaby Lindab podokapné polkruhové R s hákmi KFL 35 veľkosť 125 mm</t>
  </si>
  <si>
    <t>358</t>
  </si>
  <si>
    <t>764761211</t>
  </si>
  <si>
    <t>Žľaby Lindab čelo polkruhové RGV alebo RGH veľkosť 190 mm</t>
  </si>
  <si>
    <t>360</t>
  </si>
  <si>
    <t>181</t>
  </si>
  <si>
    <t>764761232</t>
  </si>
  <si>
    <t>Žľaby Lindab kotlík SOK k polkruhovým žľabom veľkosť 150 mm</t>
  </si>
  <si>
    <t>362</t>
  </si>
  <si>
    <t>998764101</t>
  </si>
  <si>
    <t>Presun hmôt pre konštrukcie klampiarske v objektoch výšky do 6 m</t>
  </si>
  <si>
    <t>364</t>
  </si>
  <si>
    <t>183</t>
  </si>
  <si>
    <t>765371231</t>
  </si>
  <si>
    <t>Krytina bitumenová Onduline, Ondulínek úžľabia včetne tesnenia</t>
  </si>
  <si>
    <t>366</t>
  </si>
  <si>
    <t>765371251</t>
  </si>
  <si>
    <t>Krytina bitumenová Onduline, Ondulínek okap</t>
  </si>
  <si>
    <t>368</t>
  </si>
  <si>
    <t>185</t>
  </si>
  <si>
    <t>765372076</t>
  </si>
  <si>
    <t>Krytina bitumenová červená, hnedá na debnení sklon do 10st.</t>
  </si>
  <si>
    <t>370</t>
  </si>
  <si>
    <t>765901006</t>
  </si>
  <si>
    <t>Pokrytie strechy fóliou NICOFOL 250 GR/M2</t>
  </si>
  <si>
    <t>372</t>
  </si>
  <si>
    <t>187</t>
  </si>
  <si>
    <t>998765101</t>
  </si>
  <si>
    <t>Presun hmôt pre tvrdé krytiny v objektoch výšky do 6 m</t>
  </si>
  <si>
    <t>374</t>
  </si>
  <si>
    <t>766664121</t>
  </si>
  <si>
    <t>Montáž dverového krídla kompletiz.kývavého do oceľovej zárubne, jednokrídlové</t>
  </si>
  <si>
    <t>376</t>
  </si>
  <si>
    <t>189</t>
  </si>
  <si>
    <t>6116303010</t>
  </si>
  <si>
    <t>Dvere  60-90/197 cm plné , rám z masívu, odýh. dub/buk , zámok obyčajný      APEX  BB</t>
  </si>
  <si>
    <t>378</t>
  </si>
  <si>
    <t>767631101</t>
  </si>
  <si>
    <t>Montáž okna plastového jednodielneho so zasklením šírky 600 mm x výšky 600 mm</t>
  </si>
  <si>
    <t>380</t>
  </si>
  <si>
    <t>191</t>
  </si>
  <si>
    <t>6114107100</t>
  </si>
  <si>
    <t>Plastové okno jednokrídlové otváravo-sklopné výšky/šírky  600/600 mm</t>
  </si>
  <si>
    <t>382</t>
  </si>
  <si>
    <t>767631121</t>
  </si>
  <si>
    <t>Montáž okna plastového jednodielneho so zasklením šírky 900 mm x výšky 800 mm</t>
  </si>
  <si>
    <t>384</t>
  </si>
  <si>
    <t>193</t>
  </si>
  <si>
    <t>6114107400</t>
  </si>
  <si>
    <t>Plastové okno jednokrídlové otváravo-sklopné výšky/šírky  600/900 mm</t>
  </si>
  <si>
    <t>386</t>
  </si>
  <si>
    <t>767631136</t>
  </si>
  <si>
    <t>Montáž okna plastového jednodielneho so zasklením šírky 1000 mm x výšky 1400 mm</t>
  </si>
  <si>
    <t>388</t>
  </si>
  <si>
    <t>195</t>
  </si>
  <si>
    <t>6114116500</t>
  </si>
  <si>
    <t>Plastové okno jednokrídlové otváravo-sklopné výšky/šírky  1500/1000 mm</t>
  </si>
  <si>
    <t>390</t>
  </si>
  <si>
    <t>767631171</t>
  </si>
  <si>
    <t>Montáž okna plastového jednodielneho so zasklením šírky 1400 mm x výšky 800 mm</t>
  </si>
  <si>
    <t>392</t>
  </si>
  <si>
    <t>197</t>
  </si>
  <si>
    <t>6114108000</t>
  </si>
  <si>
    <t>Plastové okno jednokrídlové otváravo-sklopné výšky/šírky  600/1500 mm</t>
  </si>
  <si>
    <t>394</t>
  </si>
  <si>
    <t>767631335</t>
  </si>
  <si>
    <t>Montáž okna plastového dvojdielneho so zasklením šírky 2000mm x výšky 1500 mm</t>
  </si>
  <si>
    <t>396</t>
  </si>
  <si>
    <t>199</t>
  </si>
  <si>
    <t>6114120900</t>
  </si>
  <si>
    <t>Plastové okno dvojkrídlové otváravé, otvaravo-sklopné výšky/šírky  1500/2000 mm</t>
  </si>
  <si>
    <t>398</t>
  </si>
  <si>
    <t>767641325</t>
  </si>
  <si>
    <t>Montáž dverí plastových, vchodových j</t>
  </si>
  <si>
    <t>400</t>
  </si>
  <si>
    <t>201</t>
  </si>
  <si>
    <t>6114123000</t>
  </si>
  <si>
    <t>Plastové dvere otváravé výšky/šírky  2350/900 mm</t>
  </si>
  <si>
    <t>402</t>
  </si>
  <si>
    <t>6114123100</t>
  </si>
  <si>
    <t>Plastové dvere otváravé+bočny svetlík výšky/šírky  2350/1500 mm</t>
  </si>
  <si>
    <t>404</t>
  </si>
  <si>
    <t>203</t>
  </si>
  <si>
    <t>998767101</t>
  </si>
  <si>
    <t>Presun hmôt pre kovové stavebné doplnkové konštrukcie v objektoch výšky do 6 m</t>
  </si>
  <si>
    <t>406</t>
  </si>
  <si>
    <t>771571110</t>
  </si>
  <si>
    <t>Montáž podláh z dlaždíc keramických hladkých, protisklz. alebo reliéfovaných do malty 300x200 mm</t>
  </si>
  <si>
    <t>408</t>
  </si>
  <si>
    <t>205</t>
  </si>
  <si>
    <t>5976447000</t>
  </si>
  <si>
    <t>Dlaždice keramické s protišmykovým povrchom líca úprava 1 A</t>
  </si>
  <si>
    <t>410</t>
  </si>
  <si>
    <t>776521230</t>
  </si>
  <si>
    <t>Lepenie povlakových podláh</t>
  </si>
  <si>
    <t>412</t>
  </si>
  <si>
    <t>207</t>
  </si>
  <si>
    <t>2841291500</t>
  </si>
  <si>
    <t>Podlahovina z PVC Sloviplast VP-1P  hr 2mm</t>
  </si>
  <si>
    <t>414</t>
  </si>
  <si>
    <t>776992111</t>
  </si>
  <si>
    <t>Penetrácia podkladu s očistením</t>
  </si>
  <si>
    <t>416</t>
  </si>
  <si>
    <t>209</t>
  </si>
  <si>
    <t>781415016</t>
  </si>
  <si>
    <t>Montáž obkladov vnútor. stien kladených do tmelu pravouhlých, škár. biel. cementom</t>
  </si>
  <si>
    <t>418</t>
  </si>
  <si>
    <t>5978700050</t>
  </si>
  <si>
    <t>Obkladačky keramické</t>
  </si>
  <si>
    <t>420</t>
  </si>
  <si>
    <t>211</t>
  </si>
  <si>
    <t>783782203</t>
  </si>
  <si>
    <t>Nátery tesárskych konštrukcií povrchová impregnácia Bochemitom QB</t>
  </si>
  <si>
    <t>422</t>
  </si>
  <si>
    <t>784453921</t>
  </si>
  <si>
    <t>Maľby v obyv. pr. z maliar. zmesí Primalex dvojnásobné jednofarebné s oškrabaním výšky do 3, 80 m</t>
  </si>
  <si>
    <t>424</t>
  </si>
  <si>
    <t>213</t>
  </si>
  <si>
    <t>210010002</t>
  </si>
  <si>
    <t>Rúrka ohybná elektroinštalačná, uložená pod omietkou, typ 23 - 16 mm</t>
  </si>
  <si>
    <t>426</t>
  </si>
  <si>
    <t>3450702500</t>
  </si>
  <si>
    <t>I-Rúrka HFXP 16 čierna</t>
  </si>
  <si>
    <t>428</t>
  </si>
  <si>
    <t>215</t>
  </si>
  <si>
    <t>210010301</t>
  </si>
  <si>
    <t>Krabica prístrojová bez zapojenia (1901, KP 68, KZ 3)</t>
  </si>
  <si>
    <t>430</t>
  </si>
  <si>
    <t>3450922000</t>
  </si>
  <si>
    <t>Krabica prístrojová  typ: KP 67/2   "111001549</t>
  </si>
  <si>
    <t>432</t>
  </si>
  <si>
    <t>217</t>
  </si>
  <si>
    <t>210010321</t>
  </si>
  <si>
    <t>Krabica odbočná s viečkom, svorkovnicou vrátane zapojenia (1903, KR 68) kruhová</t>
  </si>
  <si>
    <t>434</t>
  </si>
  <si>
    <t>3450907510</t>
  </si>
  <si>
    <t>Krabica  KU 68-1903</t>
  </si>
  <si>
    <t>436</t>
  </si>
  <si>
    <t>219</t>
  </si>
  <si>
    <t>210110021</t>
  </si>
  <si>
    <t>Spínač nástenný pre prostredie vonkajšie a mokré, včítane zapojenia jednopólový - radenie 1</t>
  </si>
  <si>
    <t>438</t>
  </si>
  <si>
    <t>3450201330</t>
  </si>
  <si>
    <t>Spínač 1 vodotesný    3553-01750</t>
  </si>
  <si>
    <t>440</t>
  </si>
  <si>
    <t>221</t>
  </si>
  <si>
    <t>210110023</t>
  </si>
  <si>
    <t>Spínač nástenný pre prostredie vonkajšie a mokré, včítane zapojenia sériový prepínač-radenie 5</t>
  </si>
  <si>
    <t>442</t>
  </si>
  <si>
    <t>3450201490</t>
  </si>
  <si>
    <t>Prepínač 5 vodotesný    3553-05750</t>
  </si>
  <si>
    <t>444</t>
  </si>
  <si>
    <t>223</t>
  </si>
  <si>
    <t>210110024</t>
  </si>
  <si>
    <t>Spínač nástenný pre prostredie vonkajšie a mokré, včítane zapojenia striedavý prep.- radenie 6</t>
  </si>
  <si>
    <t>446</t>
  </si>
  <si>
    <t>3450201580</t>
  </si>
  <si>
    <t>Prepínač 6 vodotesný    3553-06750</t>
  </si>
  <si>
    <t>448</t>
  </si>
  <si>
    <t>225</t>
  </si>
  <si>
    <t>210110025</t>
  </si>
  <si>
    <t>Spínač nástenný pre prostredie vonkajšie a mokré, včítane zapojenia krížový prepínač-radenie 7</t>
  </si>
  <si>
    <t>450</t>
  </si>
  <si>
    <t>3450200870</t>
  </si>
  <si>
    <t>Spínač so senzorom snímača pohybu    3299A-12100 B    biely</t>
  </si>
  <si>
    <t>452</t>
  </si>
  <si>
    <t>227</t>
  </si>
  <si>
    <t>210110082</t>
  </si>
  <si>
    <t>Sporáková prípojka typ 39563 - 23C, pre zapuste nú montáž vrátane tlejivky</t>
  </si>
  <si>
    <t>454</t>
  </si>
  <si>
    <t>3450663620</t>
  </si>
  <si>
    <t>Šporáková prípojka    39563-23    do steny</t>
  </si>
  <si>
    <t>456</t>
  </si>
  <si>
    <t>229</t>
  </si>
  <si>
    <t>210111061</t>
  </si>
  <si>
    <t>Zásuvka domová nástenná vrátane zapojenia 16 A 380 V 3P + Z</t>
  </si>
  <si>
    <t>458</t>
  </si>
  <si>
    <t>3450321800</t>
  </si>
  <si>
    <t>Zásuvka 5042-71 plochá</t>
  </si>
  <si>
    <t>460</t>
  </si>
  <si>
    <t>231</t>
  </si>
  <si>
    <t>210190002</t>
  </si>
  <si>
    <t>Montáž oceľolechovej rozvodnice do váhy 50 kg</t>
  </si>
  <si>
    <t>462</t>
  </si>
  <si>
    <t>3570171600</t>
  </si>
  <si>
    <t>Rozvádzač RS 1.P</t>
  </si>
  <si>
    <t>464</t>
  </si>
  <si>
    <t>233</t>
  </si>
  <si>
    <t>3450314600</t>
  </si>
  <si>
    <t>Zásuvka 2 RON 06V</t>
  </si>
  <si>
    <t>466</t>
  </si>
  <si>
    <t>210200044</t>
  </si>
  <si>
    <t>Svietidlo žiarovkové - typ 213 20 02 - 25+25 W, núdzové a orient., zelený pruh</t>
  </si>
  <si>
    <t>468</t>
  </si>
  <si>
    <t>235</t>
  </si>
  <si>
    <t>3480125500</t>
  </si>
  <si>
    <t>Svietidlo 2132002 zelený pruh</t>
  </si>
  <si>
    <t>470</t>
  </si>
  <si>
    <t>210201001</t>
  </si>
  <si>
    <t>Svietidlo LED - typ 231 20 01- 22 W</t>
  </si>
  <si>
    <t>472</t>
  </si>
  <si>
    <t>237</t>
  </si>
  <si>
    <t>3480010110</t>
  </si>
  <si>
    <t>Svietidlo  PHILIPS  LED 22W</t>
  </si>
  <si>
    <t>474</t>
  </si>
  <si>
    <t>210201013</t>
  </si>
  <si>
    <t>Svietidlo LED 22 W, stropné s krytom</t>
  </si>
  <si>
    <t>476</t>
  </si>
  <si>
    <t>239</t>
  </si>
  <si>
    <t>3480469900</t>
  </si>
  <si>
    <t>Svietidlo Philips  stropné</t>
  </si>
  <si>
    <t>478</t>
  </si>
  <si>
    <t>210800101</t>
  </si>
  <si>
    <t>Kábel medený uložený pod omietkou CYKY 2 x 1, 5</t>
  </si>
  <si>
    <t>480</t>
  </si>
  <si>
    <t>241</t>
  </si>
  <si>
    <t>3410103400</t>
  </si>
  <si>
    <t>Kábel silový medený CYKY-J 2x1,5</t>
  </si>
  <si>
    <t>482</t>
  </si>
  <si>
    <t>210800105</t>
  </si>
  <si>
    <t>Kábel medený uložený pod omietkou CYKY 3 x 1, 5</t>
  </si>
  <si>
    <t>484</t>
  </si>
  <si>
    <t>243</t>
  </si>
  <si>
    <t>3410105000</t>
  </si>
  <si>
    <t>Kábel silový medený CYKY-J 3x1,5</t>
  </si>
  <si>
    <t>486</t>
  </si>
  <si>
    <t>488</t>
  </si>
  <si>
    <t>245</t>
  </si>
  <si>
    <t>3410104300</t>
  </si>
  <si>
    <t>Kábel silový medený CYKY-O 3x1,5</t>
  </si>
  <si>
    <t>490</t>
  </si>
  <si>
    <t>210800106</t>
  </si>
  <si>
    <t>Kábel medený uložený pod omietkou CYKY 3 x 2, 5</t>
  </si>
  <si>
    <t>492</t>
  </si>
  <si>
    <t>247</t>
  </si>
  <si>
    <t>3410105100</t>
  </si>
  <si>
    <t>Kábel silový medený CYKY-J 3x2,5</t>
  </si>
  <si>
    <t>494</t>
  </si>
  <si>
    <t>210800116</t>
  </si>
  <si>
    <t>Kábel medený uložený pod omietkou CYKY 5 x 2, 5</t>
  </si>
  <si>
    <t>496</t>
  </si>
  <si>
    <t>249</t>
  </si>
  <si>
    <t>3410109300</t>
  </si>
  <si>
    <t>Kábel silový medený CYKY-J 5x2,5</t>
  </si>
  <si>
    <t>498</t>
  </si>
  <si>
    <t>210800117</t>
  </si>
  <si>
    <t>Kábel medený uložený pod omietkou CYKY 5 x 4</t>
  </si>
  <si>
    <t>500</t>
  </si>
  <si>
    <t>251</t>
  </si>
  <si>
    <t>3410109500</t>
  </si>
  <si>
    <t>Kábel silový medený CYKY-J 5x6</t>
  </si>
  <si>
    <t>502</t>
  </si>
  <si>
    <t>210800506</t>
  </si>
  <si>
    <t>Vodič  medený  a lano nn a vn (v mm2) v rúrkach CY 4</t>
  </si>
  <si>
    <t>504</t>
  </si>
  <si>
    <t>253</t>
  </si>
  <si>
    <t>3410402700</t>
  </si>
  <si>
    <t>Vodič medený CY 04   žltozelený</t>
  </si>
  <si>
    <t>506</t>
  </si>
  <si>
    <t>210800507</t>
  </si>
  <si>
    <t>Vodič  medený  a lano nn a vn (v mm2) v rúrkach CY 6</t>
  </si>
  <si>
    <t>508</t>
  </si>
  <si>
    <t>255</t>
  </si>
  <si>
    <t>3410403400</t>
  </si>
  <si>
    <t>Vodič medený CY 06   žltozelený</t>
  </si>
  <si>
    <t>510</t>
  </si>
  <si>
    <t>210800510</t>
  </si>
  <si>
    <t>Vodič  medený  a lano nn a vn (v mm2) v rúrkach CY 25</t>
  </si>
  <si>
    <t>512</t>
  </si>
  <si>
    <t>257</t>
  </si>
  <si>
    <t>3410405900</t>
  </si>
  <si>
    <t>Vodič medený CY 25   žltozelený</t>
  </si>
  <si>
    <t>514</t>
  </si>
  <si>
    <t>MV</t>
  </si>
  <si>
    <t>Murárske výpomoci</t>
  </si>
  <si>
    <t>516</t>
  </si>
  <si>
    <t>259</t>
  </si>
  <si>
    <t>PM</t>
  </si>
  <si>
    <t>Podružný materiál</t>
  </si>
  <si>
    <t>518</t>
  </si>
  <si>
    <t>PPV</t>
  </si>
  <si>
    <t>Podiel pridružených výkonov</t>
  </si>
  <si>
    <t>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</si>
</sst>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19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19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</xf>
    <xf numFmtId="49" fontId="32" fillId="0" borderId="25" xfId="0" applyNumberFormat="1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167" fontId="32" fillId="0" borderId="25" xfId="0" applyNumberFormat="1" applyFont="1" applyBorder="1" applyAlignme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166" fontId="1" fillId="0" borderId="17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6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4" fontId="22" fillId="0" borderId="0" xfId="0" applyNumberFormat="1" applyFont="1" applyBorder="1" applyAlignment="1" applyProtection="1">
      <alignment horizontal="right" vertical="center"/>
    </xf>
    <xf numFmtId="4" fontId="22" fillId="0" borderId="0" xfId="0" applyNumberFormat="1" applyFont="1" applyBorder="1" applyAlignment="1" applyProtection="1">
      <alignment vertical="center"/>
    </xf>
    <xf numFmtId="4" fontId="22" fillId="5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4" fontId="16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0" borderId="25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left" vertical="center" wrapText="1"/>
    </xf>
    <xf numFmtId="4" fontId="32" fillId="0" borderId="25" xfId="0" applyNumberFormat="1" applyFont="1" applyBorder="1" applyAlignment="1" applyProtection="1">
      <alignment vertical="center"/>
    </xf>
    <xf numFmtId="4" fontId="22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69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60" t="s">
        <v>7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R2" s="197" t="s">
        <v>8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62" t="s">
        <v>11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23"/>
      <c r="AS4" s="17" t="s">
        <v>12</v>
      </c>
      <c r="BS4" s="18" t="s">
        <v>13</v>
      </c>
    </row>
    <row r="5" spans="1:73" ht="14.45" customHeight="1">
      <c r="B5" s="22"/>
      <c r="C5" s="24"/>
      <c r="D5" s="25" t="s">
        <v>14</v>
      </c>
      <c r="E5" s="24"/>
      <c r="F5" s="24"/>
      <c r="G5" s="24"/>
      <c r="H5" s="24"/>
      <c r="I5" s="24"/>
      <c r="J5" s="24"/>
      <c r="K5" s="164" t="s">
        <v>15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16</v>
      </c>
      <c r="E6" s="24"/>
      <c r="F6" s="24"/>
      <c r="G6" s="24"/>
      <c r="H6" s="24"/>
      <c r="I6" s="24"/>
      <c r="J6" s="24"/>
      <c r="K6" s="166" t="s">
        <v>17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24"/>
      <c r="AQ6" s="23"/>
      <c r="BS6" s="18" t="s">
        <v>9</v>
      </c>
    </row>
    <row r="7" spans="1:73" ht="14.45" customHeight="1">
      <c r="B7" s="22"/>
      <c r="C7" s="24"/>
      <c r="D7" s="28" t="s">
        <v>18</v>
      </c>
      <c r="E7" s="24"/>
      <c r="F7" s="24"/>
      <c r="G7" s="24"/>
      <c r="H7" s="24"/>
      <c r="I7" s="24"/>
      <c r="J7" s="24"/>
      <c r="K7" s="26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19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19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28</v>
      </c>
      <c r="AL11" s="24"/>
      <c r="AM11" s="24"/>
      <c r="AN11" s="26" t="s">
        <v>19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30</v>
      </c>
      <c r="AO13" s="24"/>
      <c r="AP13" s="24"/>
      <c r="AQ13" s="23"/>
      <c r="BS13" s="18" t="s">
        <v>9</v>
      </c>
    </row>
    <row r="14" spans="1:73">
      <c r="B14" s="22"/>
      <c r="C14" s="24"/>
      <c r="D14" s="24"/>
      <c r="E14" s="26" t="s">
        <v>31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28</v>
      </c>
      <c r="AL14" s="24"/>
      <c r="AM14" s="24"/>
      <c r="AN14" s="26" t="s">
        <v>32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19</v>
      </c>
      <c r="AO16" s="24"/>
      <c r="AP16" s="24"/>
      <c r="AQ16" s="23"/>
      <c r="BS16" s="18" t="s">
        <v>34</v>
      </c>
    </row>
    <row r="17" spans="2:71" ht="18.399999999999999" customHeight="1">
      <c r="B17" s="22"/>
      <c r="C17" s="24"/>
      <c r="D17" s="24"/>
      <c r="E17" s="26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28</v>
      </c>
      <c r="AL17" s="24"/>
      <c r="AM17" s="24"/>
      <c r="AN17" s="26" t="s">
        <v>19</v>
      </c>
      <c r="AO17" s="24"/>
      <c r="AP17" s="24"/>
      <c r="AQ17" s="23"/>
      <c r="BS17" s="18" t="s">
        <v>34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19</v>
      </c>
      <c r="AO19" s="24"/>
      <c r="AP19" s="24"/>
      <c r="AQ19" s="23"/>
      <c r="BS19" s="18" t="s">
        <v>9</v>
      </c>
    </row>
    <row r="20" spans="2:71" ht="18.399999999999999" customHeight="1">
      <c r="B20" s="22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28</v>
      </c>
      <c r="AL20" s="24"/>
      <c r="AM20" s="24"/>
      <c r="AN20" s="26" t="s">
        <v>19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>
      <c r="B22" s="22"/>
      <c r="C22" s="24"/>
      <c r="D22" s="28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67" t="s">
        <v>19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8">
        <f>ROUND(AG87,2)</f>
        <v>115197.54</v>
      </c>
      <c r="AL26" s="165"/>
      <c r="AM26" s="165"/>
      <c r="AN26" s="165"/>
      <c r="AO26" s="165"/>
      <c r="AP26" s="24"/>
      <c r="AQ26" s="23"/>
    </row>
    <row r="27" spans="2:71" ht="14.45" customHeight="1">
      <c r="B27" s="22"/>
      <c r="C27" s="24"/>
      <c r="D27" s="30" t="s">
        <v>38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8">
        <f>ROUND(AG90,2)</f>
        <v>0</v>
      </c>
      <c r="AL27" s="168"/>
      <c r="AM27" s="168"/>
      <c r="AN27" s="168"/>
      <c r="AO27" s="168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39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9">
        <f>ROUND(AK26+AK27,2)</f>
        <v>115197.54</v>
      </c>
      <c r="AL29" s="170"/>
      <c r="AM29" s="170"/>
      <c r="AN29" s="170"/>
      <c r="AO29" s="170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40</v>
      </c>
      <c r="E31" s="37"/>
      <c r="F31" s="38" t="s">
        <v>41</v>
      </c>
      <c r="G31" s="37"/>
      <c r="H31" s="37"/>
      <c r="I31" s="37"/>
      <c r="J31" s="37"/>
      <c r="K31" s="37"/>
      <c r="L31" s="171">
        <v>0.2</v>
      </c>
      <c r="M31" s="172"/>
      <c r="N31" s="172"/>
      <c r="O31" s="172"/>
      <c r="P31" s="37"/>
      <c r="Q31" s="37"/>
      <c r="R31" s="37"/>
      <c r="S31" s="37"/>
      <c r="T31" s="40" t="s">
        <v>42</v>
      </c>
      <c r="U31" s="37"/>
      <c r="V31" s="37"/>
      <c r="W31" s="173">
        <f>ROUND(AZ87+SUM(CD91),2)</f>
        <v>0</v>
      </c>
      <c r="X31" s="172"/>
      <c r="Y31" s="172"/>
      <c r="Z31" s="172"/>
      <c r="AA31" s="172"/>
      <c r="AB31" s="172"/>
      <c r="AC31" s="172"/>
      <c r="AD31" s="172"/>
      <c r="AE31" s="172"/>
      <c r="AF31" s="37"/>
      <c r="AG31" s="37"/>
      <c r="AH31" s="37"/>
      <c r="AI31" s="37"/>
      <c r="AJ31" s="37"/>
      <c r="AK31" s="173">
        <f>ROUND(AV87+SUM(BY91),2)</f>
        <v>0</v>
      </c>
      <c r="AL31" s="172"/>
      <c r="AM31" s="172"/>
      <c r="AN31" s="172"/>
      <c r="AO31" s="172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43</v>
      </c>
      <c r="G32" s="37"/>
      <c r="H32" s="37"/>
      <c r="I32" s="37"/>
      <c r="J32" s="37"/>
      <c r="K32" s="37"/>
      <c r="L32" s="171">
        <v>0.2</v>
      </c>
      <c r="M32" s="172"/>
      <c r="N32" s="172"/>
      <c r="O32" s="172"/>
      <c r="P32" s="37"/>
      <c r="Q32" s="37"/>
      <c r="R32" s="37"/>
      <c r="S32" s="37"/>
      <c r="T32" s="40" t="s">
        <v>42</v>
      </c>
      <c r="U32" s="37"/>
      <c r="V32" s="37"/>
      <c r="W32" s="173">
        <f>ROUND(BA87+SUM(CE91),2)</f>
        <v>115197.54</v>
      </c>
      <c r="X32" s="172"/>
      <c r="Y32" s="172"/>
      <c r="Z32" s="172"/>
      <c r="AA32" s="172"/>
      <c r="AB32" s="172"/>
      <c r="AC32" s="172"/>
      <c r="AD32" s="172"/>
      <c r="AE32" s="172"/>
      <c r="AF32" s="37"/>
      <c r="AG32" s="37"/>
      <c r="AH32" s="37"/>
      <c r="AI32" s="37"/>
      <c r="AJ32" s="37"/>
      <c r="AK32" s="173">
        <f>ROUND(AW87+SUM(BZ91),2)</f>
        <v>23039.51</v>
      </c>
      <c r="AL32" s="172"/>
      <c r="AM32" s="172"/>
      <c r="AN32" s="172"/>
      <c r="AO32" s="172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44</v>
      </c>
      <c r="G33" s="37"/>
      <c r="H33" s="37"/>
      <c r="I33" s="37"/>
      <c r="J33" s="37"/>
      <c r="K33" s="37"/>
      <c r="L33" s="171">
        <v>0.2</v>
      </c>
      <c r="M33" s="172"/>
      <c r="N33" s="172"/>
      <c r="O33" s="172"/>
      <c r="P33" s="37"/>
      <c r="Q33" s="37"/>
      <c r="R33" s="37"/>
      <c r="S33" s="37"/>
      <c r="T33" s="40" t="s">
        <v>42</v>
      </c>
      <c r="U33" s="37"/>
      <c r="V33" s="37"/>
      <c r="W33" s="173">
        <f>ROUND(BB87+SUM(CF91),2)</f>
        <v>0</v>
      </c>
      <c r="X33" s="172"/>
      <c r="Y33" s="172"/>
      <c r="Z33" s="172"/>
      <c r="AA33" s="172"/>
      <c r="AB33" s="172"/>
      <c r="AC33" s="172"/>
      <c r="AD33" s="172"/>
      <c r="AE33" s="172"/>
      <c r="AF33" s="37"/>
      <c r="AG33" s="37"/>
      <c r="AH33" s="37"/>
      <c r="AI33" s="37"/>
      <c r="AJ33" s="37"/>
      <c r="AK33" s="173">
        <v>0</v>
      </c>
      <c r="AL33" s="172"/>
      <c r="AM33" s="172"/>
      <c r="AN33" s="172"/>
      <c r="AO33" s="172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45</v>
      </c>
      <c r="G34" s="37"/>
      <c r="H34" s="37"/>
      <c r="I34" s="37"/>
      <c r="J34" s="37"/>
      <c r="K34" s="37"/>
      <c r="L34" s="171">
        <v>0.2</v>
      </c>
      <c r="M34" s="172"/>
      <c r="N34" s="172"/>
      <c r="O34" s="172"/>
      <c r="P34" s="37"/>
      <c r="Q34" s="37"/>
      <c r="R34" s="37"/>
      <c r="S34" s="37"/>
      <c r="T34" s="40" t="s">
        <v>42</v>
      </c>
      <c r="U34" s="37"/>
      <c r="V34" s="37"/>
      <c r="W34" s="173">
        <f>ROUND(BC87+SUM(CG91),2)</f>
        <v>0</v>
      </c>
      <c r="X34" s="172"/>
      <c r="Y34" s="172"/>
      <c r="Z34" s="172"/>
      <c r="AA34" s="172"/>
      <c r="AB34" s="172"/>
      <c r="AC34" s="172"/>
      <c r="AD34" s="172"/>
      <c r="AE34" s="172"/>
      <c r="AF34" s="37"/>
      <c r="AG34" s="37"/>
      <c r="AH34" s="37"/>
      <c r="AI34" s="37"/>
      <c r="AJ34" s="37"/>
      <c r="AK34" s="173">
        <v>0</v>
      </c>
      <c r="AL34" s="172"/>
      <c r="AM34" s="172"/>
      <c r="AN34" s="172"/>
      <c r="AO34" s="172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46</v>
      </c>
      <c r="G35" s="37"/>
      <c r="H35" s="37"/>
      <c r="I35" s="37"/>
      <c r="J35" s="37"/>
      <c r="K35" s="37"/>
      <c r="L35" s="171">
        <v>0</v>
      </c>
      <c r="M35" s="172"/>
      <c r="N35" s="172"/>
      <c r="O35" s="172"/>
      <c r="P35" s="37"/>
      <c r="Q35" s="37"/>
      <c r="R35" s="37"/>
      <c r="S35" s="37"/>
      <c r="T35" s="40" t="s">
        <v>42</v>
      </c>
      <c r="U35" s="37"/>
      <c r="V35" s="37"/>
      <c r="W35" s="173">
        <f>ROUND(BD87+SUM(CH91),2)</f>
        <v>0</v>
      </c>
      <c r="X35" s="172"/>
      <c r="Y35" s="172"/>
      <c r="Z35" s="172"/>
      <c r="AA35" s="172"/>
      <c r="AB35" s="172"/>
      <c r="AC35" s="172"/>
      <c r="AD35" s="172"/>
      <c r="AE35" s="172"/>
      <c r="AF35" s="37"/>
      <c r="AG35" s="37"/>
      <c r="AH35" s="37"/>
      <c r="AI35" s="37"/>
      <c r="AJ35" s="37"/>
      <c r="AK35" s="173">
        <v>0</v>
      </c>
      <c r="AL35" s="172"/>
      <c r="AM35" s="172"/>
      <c r="AN35" s="172"/>
      <c r="AO35" s="172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47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48</v>
      </c>
      <c r="U37" s="44"/>
      <c r="V37" s="44"/>
      <c r="W37" s="44"/>
      <c r="X37" s="174" t="s">
        <v>49</v>
      </c>
      <c r="Y37" s="175"/>
      <c r="Z37" s="175"/>
      <c r="AA37" s="175"/>
      <c r="AB37" s="175"/>
      <c r="AC37" s="44"/>
      <c r="AD37" s="44"/>
      <c r="AE37" s="44"/>
      <c r="AF37" s="44"/>
      <c r="AG37" s="44"/>
      <c r="AH37" s="44"/>
      <c r="AI37" s="44"/>
      <c r="AJ37" s="44"/>
      <c r="AK37" s="176">
        <f>SUM(AK29:AK35)</f>
        <v>138237.04999999999</v>
      </c>
      <c r="AL37" s="175"/>
      <c r="AM37" s="175"/>
      <c r="AN37" s="175"/>
      <c r="AO37" s="17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>
      <c r="B49" s="31"/>
      <c r="C49" s="32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51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>
      <c r="B58" s="31"/>
      <c r="C58" s="32"/>
      <c r="D58" s="51" t="s">
        <v>52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53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52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53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>
      <c r="B60" s="31"/>
      <c r="C60" s="32"/>
      <c r="D60" s="46" t="s">
        <v>54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55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>
      <c r="B69" s="31"/>
      <c r="C69" s="32"/>
      <c r="D69" s="51" t="s">
        <v>52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53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52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53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62" t="s">
        <v>56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33"/>
    </row>
    <row r="77" spans="2:43" s="3" customFormat="1" ht="14.45" customHeight="1">
      <c r="B77" s="61"/>
      <c r="C77" s="28" t="s">
        <v>14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CP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178" t="str">
        <f>K6</f>
        <v>Rekonštrukcia a prístavba MŠ v obci Vojka</v>
      </c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 "","",AN8)</f>
        <v>27. 2. 2018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Vojka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33</v>
      </c>
      <c r="AJ82" s="32"/>
      <c r="AK82" s="32"/>
      <c r="AL82" s="32"/>
      <c r="AM82" s="180" t="str">
        <f>IF(E17="","",E17)</f>
        <v xml:space="preserve"> </v>
      </c>
      <c r="AN82" s="180"/>
      <c r="AO82" s="180"/>
      <c r="AP82" s="180"/>
      <c r="AQ82" s="33"/>
      <c r="AS82" s="181" t="s">
        <v>57</v>
      </c>
      <c r="AT82" s="182"/>
      <c r="AU82" s="70"/>
      <c r="AV82" s="70"/>
      <c r="AW82" s="70"/>
      <c r="AX82" s="70"/>
      <c r="AY82" s="70"/>
      <c r="AZ82" s="70"/>
      <c r="BA82" s="70"/>
      <c r="BB82" s="70"/>
      <c r="BC82" s="70"/>
      <c r="BD82" s="71"/>
    </row>
    <row r="83" spans="1:76" s="1" customFormat="1">
      <c r="B83" s="31"/>
      <c r="C83" s="28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EKO SVIP, s.r.o.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35</v>
      </c>
      <c r="AJ83" s="32"/>
      <c r="AK83" s="32"/>
      <c r="AL83" s="32"/>
      <c r="AM83" s="180" t="str">
        <f>IF(E20="","",E20)</f>
        <v xml:space="preserve"> </v>
      </c>
      <c r="AN83" s="180"/>
      <c r="AO83" s="180"/>
      <c r="AP83" s="180"/>
      <c r="AQ83" s="33"/>
      <c r="AS83" s="183"/>
      <c r="AT83" s="184"/>
      <c r="AU83" s="72"/>
      <c r="AV83" s="72"/>
      <c r="AW83" s="72"/>
      <c r="AX83" s="72"/>
      <c r="AY83" s="72"/>
      <c r="AZ83" s="72"/>
      <c r="BA83" s="72"/>
      <c r="BB83" s="72"/>
      <c r="BC83" s="72"/>
      <c r="BD83" s="73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5"/>
      <c r="AT84" s="186"/>
      <c r="AU84" s="32"/>
      <c r="AV84" s="32"/>
      <c r="AW84" s="32"/>
      <c r="AX84" s="32"/>
      <c r="AY84" s="32"/>
      <c r="AZ84" s="32"/>
      <c r="BA84" s="32"/>
      <c r="BB84" s="32"/>
      <c r="BC84" s="32"/>
      <c r="BD84" s="74"/>
    </row>
    <row r="85" spans="1:76" s="1" customFormat="1" ht="29.25" customHeight="1">
      <c r="B85" s="31"/>
      <c r="C85" s="187" t="s">
        <v>58</v>
      </c>
      <c r="D85" s="188"/>
      <c r="E85" s="188"/>
      <c r="F85" s="188"/>
      <c r="G85" s="188"/>
      <c r="H85" s="75"/>
      <c r="I85" s="189" t="s">
        <v>59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60</v>
      </c>
      <c r="AH85" s="188"/>
      <c r="AI85" s="188"/>
      <c r="AJ85" s="188"/>
      <c r="AK85" s="188"/>
      <c r="AL85" s="188"/>
      <c r="AM85" s="188"/>
      <c r="AN85" s="189" t="s">
        <v>61</v>
      </c>
      <c r="AO85" s="188"/>
      <c r="AP85" s="190"/>
      <c r="AQ85" s="33"/>
      <c r="AS85" s="76" t="s">
        <v>62</v>
      </c>
      <c r="AT85" s="77" t="s">
        <v>63</v>
      </c>
      <c r="AU85" s="77" t="s">
        <v>64</v>
      </c>
      <c r="AV85" s="77" t="s">
        <v>65</v>
      </c>
      <c r="AW85" s="77" t="s">
        <v>66</v>
      </c>
      <c r="AX85" s="77" t="s">
        <v>67</v>
      </c>
      <c r="AY85" s="77" t="s">
        <v>68</v>
      </c>
      <c r="AZ85" s="77" t="s">
        <v>69</v>
      </c>
      <c r="BA85" s="77" t="s">
        <v>70</v>
      </c>
      <c r="BB85" s="77" t="s">
        <v>71</v>
      </c>
      <c r="BC85" s="77" t="s">
        <v>72</v>
      </c>
      <c r="BD85" s="78" t="s">
        <v>73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9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80" t="s">
        <v>74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194">
        <f>ROUND(AG88,2)</f>
        <v>115197.54</v>
      </c>
      <c r="AH87" s="194"/>
      <c r="AI87" s="194"/>
      <c r="AJ87" s="194"/>
      <c r="AK87" s="194"/>
      <c r="AL87" s="194"/>
      <c r="AM87" s="194"/>
      <c r="AN87" s="195">
        <f>SUM(AG87,AT87)</f>
        <v>138237.04999999999</v>
      </c>
      <c r="AO87" s="195"/>
      <c r="AP87" s="195"/>
      <c r="AQ87" s="67"/>
      <c r="AS87" s="82">
        <f>ROUND(AS88,2)</f>
        <v>0</v>
      </c>
      <c r="AT87" s="83">
        <f>ROUND(SUM(AV87:AW87),2)</f>
        <v>23039.51</v>
      </c>
      <c r="AU87" s="84">
        <f>ROUND(AU88,5)</f>
        <v>2421.96621</v>
      </c>
      <c r="AV87" s="83">
        <f>ROUND(AZ87*L31,2)</f>
        <v>0</v>
      </c>
      <c r="AW87" s="83">
        <f>ROUND(BA87*L32,2)</f>
        <v>23039.51</v>
      </c>
      <c r="AX87" s="83">
        <f>ROUND(BB87*L31,2)</f>
        <v>0</v>
      </c>
      <c r="AY87" s="83">
        <f>ROUND(BC87*L32,2)</f>
        <v>0</v>
      </c>
      <c r="AZ87" s="83">
        <f>ROUND(AZ88,2)</f>
        <v>0</v>
      </c>
      <c r="BA87" s="83">
        <f>ROUND(BA88,2)</f>
        <v>115197.54</v>
      </c>
      <c r="BB87" s="83">
        <f>ROUND(BB88,2)</f>
        <v>0</v>
      </c>
      <c r="BC87" s="83">
        <f>ROUND(BC88,2)</f>
        <v>0</v>
      </c>
      <c r="BD87" s="85">
        <f>ROUND(BD88,2)</f>
        <v>0</v>
      </c>
      <c r="BS87" s="86" t="s">
        <v>75</v>
      </c>
      <c r="BT87" s="86" t="s">
        <v>76</v>
      </c>
      <c r="BU87" s="87" t="s">
        <v>77</v>
      </c>
      <c r="BV87" s="86" t="s">
        <v>78</v>
      </c>
      <c r="BW87" s="86" t="s">
        <v>79</v>
      </c>
      <c r="BX87" s="86" t="s">
        <v>80</v>
      </c>
    </row>
    <row r="88" spans="1:76" s="5" customFormat="1" ht="16.5" customHeight="1">
      <c r="A88" s="88" t="s">
        <v>81</v>
      </c>
      <c r="B88" s="89"/>
      <c r="C88" s="90"/>
      <c r="D88" s="193" t="s">
        <v>82</v>
      </c>
      <c r="E88" s="193"/>
      <c r="F88" s="193"/>
      <c r="G88" s="193"/>
      <c r="H88" s="193"/>
      <c r="I88" s="91"/>
      <c r="J88" s="193" t="s">
        <v>83</v>
      </c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1">
        <f>'01 - Rozpocet'!M30</f>
        <v>115197.54</v>
      </c>
      <c r="AH88" s="192"/>
      <c r="AI88" s="192"/>
      <c r="AJ88" s="192"/>
      <c r="AK88" s="192"/>
      <c r="AL88" s="192"/>
      <c r="AM88" s="192"/>
      <c r="AN88" s="191">
        <f>SUM(AG88,AT88)</f>
        <v>138237.04999999999</v>
      </c>
      <c r="AO88" s="192"/>
      <c r="AP88" s="192"/>
      <c r="AQ88" s="92"/>
      <c r="AS88" s="93">
        <f>'01 - Rozpocet'!M28</f>
        <v>0</v>
      </c>
      <c r="AT88" s="94">
        <f>ROUND(SUM(AV88:AW88),2)</f>
        <v>23039.51</v>
      </c>
      <c r="AU88" s="95">
        <f>'01 - Rozpocet'!W141</f>
        <v>2421.9662133564088</v>
      </c>
      <c r="AV88" s="94">
        <f>'01 - Rozpocet'!M32</f>
        <v>0</v>
      </c>
      <c r="AW88" s="94">
        <f>'01 - Rozpocet'!M33</f>
        <v>23039.51</v>
      </c>
      <c r="AX88" s="94">
        <f>'01 - Rozpocet'!M34</f>
        <v>0</v>
      </c>
      <c r="AY88" s="94">
        <f>'01 - Rozpocet'!M35</f>
        <v>0</v>
      </c>
      <c r="AZ88" s="94">
        <f>'01 - Rozpocet'!H32</f>
        <v>0</v>
      </c>
      <c r="BA88" s="94">
        <f>'01 - Rozpocet'!H33</f>
        <v>115197.54</v>
      </c>
      <c r="BB88" s="94">
        <f>'01 - Rozpocet'!H34</f>
        <v>0</v>
      </c>
      <c r="BC88" s="94">
        <f>'01 - Rozpocet'!H35</f>
        <v>0</v>
      </c>
      <c r="BD88" s="96">
        <f>'01 - Rozpocet'!H36</f>
        <v>0</v>
      </c>
      <c r="BT88" s="97" t="s">
        <v>84</v>
      </c>
      <c r="BV88" s="97" t="s">
        <v>78</v>
      </c>
      <c r="BW88" s="97" t="s">
        <v>85</v>
      </c>
      <c r="BX88" s="97" t="s">
        <v>79</v>
      </c>
    </row>
    <row r="89" spans="1:76" ht="13.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80" t="s">
        <v>86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95">
        <v>0</v>
      </c>
      <c r="AH90" s="195"/>
      <c r="AI90" s="195"/>
      <c r="AJ90" s="195"/>
      <c r="AK90" s="195"/>
      <c r="AL90" s="195"/>
      <c r="AM90" s="195"/>
      <c r="AN90" s="195">
        <v>0</v>
      </c>
      <c r="AO90" s="195"/>
      <c r="AP90" s="195"/>
      <c r="AQ90" s="33"/>
      <c r="AS90" s="76" t="s">
        <v>87</v>
      </c>
      <c r="AT90" s="77" t="s">
        <v>88</v>
      </c>
      <c r="AU90" s="77" t="s">
        <v>40</v>
      </c>
      <c r="AV90" s="78" t="s">
        <v>63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8"/>
      <c r="AT91" s="99"/>
      <c r="AU91" s="99"/>
      <c r="AV91" s="100"/>
    </row>
    <row r="92" spans="1:76" s="1" customFormat="1" ht="30" customHeight="1">
      <c r="B92" s="31"/>
      <c r="C92" s="101" t="s">
        <v>89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96">
        <f>ROUND(AG87+AG90,2)</f>
        <v>115197.54</v>
      </c>
      <c r="AH92" s="196"/>
      <c r="AI92" s="196"/>
      <c r="AJ92" s="196"/>
      <c r="AK92" s="196"/>
      <c r="AL92" s="196"/>
      <c r="AM92" s="196"/>
      <c r="AN92" s="196">
        <f>AN87+AN90</f>
        <v>138237.04999999999</v>
      </c>
      <c r="AO92" s="196"/>
      <c r="AP92" s="196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sheetProtection algorithmName="SHA-512" hashValue="WGZUkeXOjNTcxpPc+qt8FtIobo20pqxWvyyvF77pEAaIOgmcMc+2qVtVSDpR/xN0H2t2FZ4uAg6AlvIGS0tKrg==" saltValue="Vc9lO9dnCf4XJcw30eRh+tfXVUDCilTyKV4Iu+X2ybvvg5DwJu8/EJ4hfOCcwGbegqCyf3PPc5Vz5aUiWVLc3w==" spinCount="10" sheet="1" objects="1" scenarios="1" formatColumns="0" formatRows="0"/>
  <mergeCells count="45">
    <mergeCell ref="AG90:AM90"/>
    <mergeCell ref="AN90:AP90"/>
    <mergeCell ref="AG92:AM92"/>
    <mergeCell ref="AN92:AP92"/>
    <mergeCell ref="AR2:BE2"/>
    <mergeCell ref="AN88:AP88"/>
    <mergeCell ref="AG88:AM88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/>
    <hyperlink ref="W1:AF1" location="C87" display="2) Rekapitulácia objektov"/>
    <hyperlink ref="A88" location="'01 - Rozpocet'!C2" display="/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3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3"/>
      <c r="B1" s="11"/>
      <c r="C1" s="11"/>
      <c r="D1" s="12" t="s">
        <v>1</v>
      </c>
      <c r="E1" s="11"/>
      <c r="F1" s="13" t="s">
        <v>90</v>
      </c>
      <c r="G1" s="13"/>
      <c r="H1" s="230" t="s">
        <v>91</v>
      </c>
      <c r="I1" s="230"/>
      <c r="J1" s="230"/>
      <c r="K1" s="230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03"/>
      <c r="V1" s="10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60" t="s">
        <v>7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197" t="s">
        <v>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8" t="s">
        <v>85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76</v>
      </c>
    </row>
    <row r="4" spans="1:66" ht="36.950000000000003" customHeight="1">
      <c r="B4" s="22"/>
      <c r="C4" s="162" t="s">
        <v>95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199" t="str">
        <f>'Rekapitulácia stavby'!K6</f>
        <v>Rekonštrukcia a prístavba MŠ v obci Vojka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4"/>
      <c r="R6" s="23"/>
    </row>
    <row r="7" spans="1:66" s="1" customFormat="1" ht="32.85" customHeight="1">
      <c r="B7" s="31"/>
      <c r="C7" s="32"/>
      <c r="D7" s="27" t="s">
        <v>96</v>
      </c>
      <c r="E7" s="32"/>
      <c r="F7" s="166" t="s">
        <v>97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02" t="str">
        <f>'Rekapitulácia stavby'!AN8</f>
        <v>27. 2. 2018</v>
      </c>
      <c r="P9" s="20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64" t="s">
        <v>19</v>
      </c>
      <c r="P11" s="164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64" t="s">
        <v>19</v>
      </c>
      <c r="P12" s="164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64" t="s">
        <v>30</v>
      </c>
      <c r="P14" s="164"/>
      <c r="Q14" s="32"/>
      <c r="R14" s="33"/>
    </row>
    <row r="15" spans="1:66" s="1" customFormat="1" ht="18" customHeight="1">
      <c r="B15" s="31"/>
      <c r="C15" s="32"/>
      <c r="D15" s="32"/>
      <c r="E15" s="26" t="s">
        <v>31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64" t="s">
        <v>32</v>
      </c>
      <c r="P15" s="164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33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64" t="str">
        <f>IF('Rekapitulácia stavby'!AN16="","",'Rekapitulácia stavby'!AN16)</f>
        <v/>
      </c>
      <c r="P17" s="164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64" t="str">
        <f>IF('Rekapitulácia stavby'!AN17="","",'Rekapitulácia stavby'!AN17)</f>
        <v/>
      </c>
      <c r="P18" s="164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35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64" t="str">
        <f>IF('Rekapitulácia stavby'!AN19="","",'Rekapitulácia stavby'!AN19)</f>
        <v/>
      </c>
      <c r="P20" s="164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64" t="str">
        <f>IF('Rekapitulácia stavby'!AN20="","",'Rekapitulácia stavby'!AN20)</f>
        <v/>
      </c>
      <c r="P21" s="164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67" t="s">
        <v>19</v>
      </c>
      <c r="F24" s="167"/>
      <c r="G24" s="167"/>
      <c r="H24" s="167"/>
      <c r="I24" s="167"/>
      <c r="J24" s="167"/>
      <c r="K24" s="167"/>
      <c r="L24" s="167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4" t="s">
        <v>98</v>
      </c>
      <c r="E27" s="32"/>
      <c r="F27" s="32"/>
      <c r="G27" s="32"/>
      <c r="H27" s="32"/>
      <c r="I27" s="32"/>
      <c r="J27" s="32"/>
      <c r="K27" s="32"/>
      <c r="L27" s="32"/>
      <c r="M27" s="168">
        <f>N88</f>
        <v>115197.54</v>
      </c>
      <c r="N27" s="168"/>
      <c r="O27" s="168"/>
      <c r="P27" s="168"/>
      <c r="Q27" s="32"/>
      <c r="R27" s="33"/>
    </row>
    <row r="28" spans="2:18" s="1" customFormat="1" ht="14.45" customHeight="1">
      <c r="B28" s="31"/>
      <c r="C28" s="32"/>
      <c r="D28" s="30" t="s">
        <v>99</v>
      </c>
      <c r="E28" s="32"/>
      <c r="F28" s="32"/>
      <c r="G28" s="32"/>
      <c r="H28" s="32"/>
      <c r="I28" s="32"/>
      <c r="J28" s="32"/>
      <c r="K28" s="32"/>
      <c r="L28" s="32"/>
      <c r="M28" s="168">
        <f>N122</f>
        <v>0</v>
      </c>
      <c r="N28" s="168"/>
      <c r="O28" s="168"/>
      <c r="P28" s="16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5" t="s">
        <v>39</v>
      </c>
      <c r="E30" s="32"/>
      <c r="F30" s="32"/>
      <c r="G30" s="32"/>
      <c r="H30" s="32"/>
      <c r="I30" s="32"/>
      <c r="J30" s="32"/>
      <c r="K30" s="32"/>
      <c r="L30" s="32"/>
      <c r="M30" s="203">
        <f>ROUND(M27+M28,2)</f>
        <v>115197.54</v>
      </c>
      <c r="N30" s="201"/>
      <c r="O30" s="201"/>
      <c r="P30" s="201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40</v>
      </c>
      <c r="E32" s="38" t="s">
        <v>41</v>
      </c>
      <c r="F32" s="39">
        <v>0.2</v>
      </c>
      <c r="G32" s="106" t="s">
        <v>42</v>
      </c>
      <c r="H32" s="204">
        <f>ROUND((SUM(BE122:BE123)+SUM(BE141:BE433)), 2)</f>
        <v>0</v>
      </c>
      <c r="I32" s="201"/>
      <c r="J32" s="201"/>
      <c r="K32" s="32"/>
      <c r="L32" s="32"/>
      <c r="M32" s="204">
        <f>ROUND(ROUND((SUM(BE122:BE123)+SUM(BE141:BE433)), 2)*F32, 2)</f>
        <v>0</v>
      </c>
      <c r="N32" s="201"/>
      <c r="O32" s="201"/>
      <c r="P32" s="201"/>
      <c r="Q32" s="32"/>
      <c r="R32" s="33"/>
    </row>
    <row r="33" spans="2:18" s="1" customFormat="1" ht="14.45" customHeight="1">
      <c r="B33" s="31"/>
      <c r="C33" s="32"/>
      <c r="D33" s="32"/>
      <c r="E33" s="38" t="s">
        <v>43</v>
      </c>
      <c r="F33" s="39">
        <v>0.2</v>
      </c>
      <c r="G33" s="106" t="s">
        <v>42</v>
      </c>
      <c r="H33" s="204">
        <f>ROUND((SUM(BF122:BF123)+SUM(BF141:BF433)), 2)</f>
        <v>115197.54</v>
      </c>
      <c r="I33" s="201"/>
      <c r="J33" s="201"/>
      <c r="K33" s="32"/>
      <c r="L33" s="32"/>
      <c r="M33" s="204">
        <f>ROUND(ROUND((SUM(BF122:BF123)+SUM(BF141:BF433)), 2)*F33, 2)</f>
        <v>23039.51</v>
      </c>
      <c r="N33" s="201"/>
      <c r="O33" s="201"/>
      <c r="P33" s="201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44</v>
      </c>
      <c r="F34" s="39">
        <v>0.2</v>
      </c>
      <c r="G34" s="106" t="s">
        <v>42</v>
      </c>
      <c r="H34" s="204">
        <f>ROUND((SUM(BG122:BG123)+SUM(BG141:BG433)), 2)</f>
        <v>0</v>
      </c>
      <c r="I34" s="201"/>
      <c r="J34" s="201"/>
      <c r="K34" s="32"/>
      <c r="L34" s="32"/>
      <c r="M34" s="204">
        <v>0</v>
      </c>
      <c r="N34" s="201"/>
      <c r="O34" s="201"/>
      <c r="P34" s="201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45</v>
      </c>
      <c r="F35" s="39">
        <v>0.2</v>
      </c>
      <c r="G35" s="106" t="s">
        <v>42</v>
      </c>
      <c r="H35" s="204">
        <f>ROUND((SUM(BH122:BH123)+SUM(BH141:BH433)), 2)</f>
        <v>0</v>
      </c>
      <c r="I35" s="201"/>
      <c r="J35" s="201"/>
      <c r="K35" s="32"/>
      <c r="L35" s="32"/>
      <c r="M35" s="204">
        <v>0</v>
      </c>
      <c r="N35" s="201"/>
      <c r="O35" s="201"/>
      <c r="P35" s="201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46</v>
      </c>
      <c r="F36" s="39">
        <v>0</v>
      </c>
      <c r="G36" s="106" t="s">
        <v>42</v>
      </c>
      <c r="H36" s="204">
        <f>ROUND((SUM(BI122:BI123)+SUM(BI141:BI433)), 2)</f>
        <v>0</v>
      </c>
      <c r="I36" s="201"/>
      <c r="J36" s="201"/>
      <c r="K36" s="32"/>
      <c r="L36" s="32"/>
      <c r="M36" s="204">
        <v>0</v>
      </c>
      <c r="N36" s="201"/>
      <c r="O36" s="201"/>
      <c r="P36" s="201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2"/>
      <c r="D38" s="107" t="s">
        <v>47</v>
      </c>
      <c r="E38" s="75"/>
      <c r="F38" s="75"/>
      <c r="G38" s="108" t="s">
        <v>48</v>
      </c>
      <c r="H38" s="109" t="s">
        <v>49</v>
      </c>
      <c r="I38" s="75"/>
      <c r="J38" s="75"/>
      <c r="K38" s="75"/>
      <c r="L38" s="205">
        <f>SUM(M30:M36)</f>
        <v>138237.04999999999</v>
      </c>
      <c r="M38" s="205"/>
      <c r="N38" s="205"/>
      <c r="O38" s="205"/>
      <c r="P38" s="206"/>
      <c r="Q38" s="10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50</v>
      </c>
      <c r="E50" s="47"/>
      <c r="F50" s="47"/>
      <c r="G50" s="47"/>
      <c r="H50" s="48"/>
      <c r="I50" s="32"/>
      <c r="J50" s="46" t="s">
        <v>51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52</v>
      </c>
      <c r="E59" s="52"/>
      <c r="F59" s="52"/>
      <c r="G59" s="53" t="s">
        <v>53</v>
      </c>
      <c r="H59" s="54"/>
      <c r="I59" s="32"/>
      <c r="J59" s="51" t="s">
        <v>52</v>
      </c>
      <c r="K59" s="52"/>
      <c r="L59" s="52"/>
      <c r="M59" s="52"/>
      <c r="N59" s="53" t="s">
        <v>53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54</v>
      </c>
      <c r="E61" s="47"/>
      <c r="F61" s="47"/>
      <c r="G61" s="47"/>
      <c r="H61" s="48"/>
      <c r="I61" s="32"/>
      <c r="J61" s="46" t="s">
        <v>55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52</v>
      </c>
      <c r="E70" s="52"/>
      <c r="F70" s="52"/>
      <c r="G70" s="53" t="s">
        <v>53</v>
      </c>
      <c r="H70" s="54"/>
      <c r="I70" s="32"/>
      <c r="J70" s="51" t="s">
        <v>52</v>
      </c>
      <c r="K70" s="52"/>
      <c r="L70" s="52"/>
      <c r="M70" s="52"/>
      <c r="N70" s="53" t="s">
        <v>53</v>
      </c>
      <c r="O70" s="52"/>
      <c r="P70" s="54"/>
      <c r="Q70" s="32"/>
      <c r="R70" s="33"/>
    </row>
    <row r="71" spans="2:21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1" customFormat="1" ht="36.950000000000003" customHeight="1">
      <c r="B76" s="31"/>
      <c r="C76" s="162" t="s">
        <v>100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33"/>
      <c r="T76" s="113"/>
      <c r="U76" s="113"/>
    </row>
    <row r="77" spans="2:21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3"/>
      <c r="U77" s="113"/>
    </row>
    <row r="78" spans="2:21" s="1" customFormat="1" ht="30" customHeight="1">
      <c r="B78" s="31"/>
      <c r="C78" s="28" t="s">
        <v>16</v>
      </c>
      <c r="D78" s="32"/>
      <c r="E78" s="32"/>
      <c r="F78" s="199" t="str">
        <f>F6</f>
        <v>Rekonštrukcia a prístavba MŠ v obci Vojka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  <c r="T78" s="113"/>
      <c r="U78" s="113"/>
    </row>
    <row r="79" spans="2:21" s="1" customFormat="1" ht="36.950000000000003" customHeight="1">
      <c r="B79" s="31"/>
      <c r="C79" s="65" t="s">
        <v>96</v>
      </c>
      <c r="D79" s="32"/>
      <c r="E79" s="32"/>
      <c r="F79" s="178" t="str">
        <f>F7</f>
        <v>01 - Rozpocet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2"/>
      <c r="R79" s="33"/>
      <c r="T79" s="113"/>
      <c r="U79" s="113"/>
    </row>
    <row r="80" spans="2:21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3"/>
      <c r="U80" s="113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02" t="str">
        <f>IF(O9="","",O9)</f>
        <v>27. 2. 2018</v>
      </c>
      <c r="N81" s="202"/>
      <c r="O81" s="202"/>
      <c r="P81" s="202"/>
      <c r="Q81" s="32"/>
      <c r="R81" s="33"/>
      <c r="T81" s="113"/>
      <c r="U81" s="11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3"/>
      <c r="U82" s="113"/>
    </row>
    <row r="83" spans="2:47" s="1" customFormat="1">
      <c r="B83" s="31"/>
      <c r="C83" s="28" t="s">
        <v>25</v>
      </c>
      <c r="D83" s="32"/>
      <c r="E83" s="32"/>
      <c r="F83" s="26" t="str">
        <f>E12</f>
        <v>Obec Vojka</v>
      </c>
      <c r="G83" s="32"/>
      <c r="H83" s="32"/>
      <c r="I83" s="32"/>
      <c r="J83" s="32"/>
      <c r="K83" s="28" t="s">
        <v>33</v>
      </c>
      <c r="L83" s="32"/>
      <c r="M83" s="164" t="str">
        <f>E18</f>
        <v xml:space="preserve"> </v>
      </c>
      <c r="N83" s="164"/>
      <c r="O83" s="164"/>
      <c r="P83" s="164"/>
      <c r="Q83" s="164"/>
      <c r="R83" s="33"/>
      <c r="T83" s="113"/>
      <c r="U83" s="113"/>
    </row>
    <row r="84" spans="2:47" s="1" customFormat="1" ht="14.45" customHeight="1">
      <c r="B84" s="31"/>
      <c r="C84" s="28" t="s">
        <v>29</v>
      </c>
      <c r="D84" s="32"/>
      <c r="E84" s="32"/>
      <c r="F84" s="26" t="str">
        <f>IF(E15="","",E15)</f>
        <v>EKO SVIP, s.r.o.</v>
      </c>
      <c r="G84" s="32"/>
      <c r="H84" s="32"/>
      <c r="I84" s="32"/>
      <c r="J84" s="32"/>
      <c r="K84" s="28" t="s">
        <v>35</v>
      </c>
      <c r="L84" s="32"/>
      <c r="M84" s="164" t="str">
        <f>E21</f>
        <v xml:space="preserve"> </v>
      </c>
      <c r="N84" s="164"/>
      <c r="O84" s="164"/>
      <c r="P84" s="164"/>
      <c r="Q84" s="164"/>
      <c r="R84" s="33"/>
      <c r="T84" s="113"/>
      <c r="U84" s="11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3"/>
      <c r="U85" s="113"/>
    </row>
    <row r="86" spans="2:47" s="1" customFormat="1" ht="29.25" customHeight="1">
      <c r="B86" s="31"/>
      <c r="C86" s="207" t="s">
        <v>101</v>
      </c>
      <c r="D86" s="208"/>
      <c r="E86" s="208"/>
      <c r="F86" s="208"/>
      <c r="G86" s="208"/>
      <c r="H86" s="102"/>
      <c r="I86" s="102"/>
      <c r="J86" s="102"/>
      <c r="K86" s="102"/>
      <c r="L86" s="102"/>
      <c r="M86" s="102"/>
      <c r="N86" s="207" t="s">
        <v>102</v>
      </c>
      <c r="O86" s="208"/>
      <c r="P86" s="208"/>
      <c r="Q86" s="208"/>
      <c r="R86" s="33"/>
      <c r="T86" s="113"/>
      <c r="U86" s="11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3"/>
      <c r="U87" s="113"/>
    </row>
    <row r="88" spans="2:47" s="1" customFormat="1" ht="29.25" customHeight="1">
      <c r="B88" s="31"/>
      <c r="C88" s="114" t="s">
        <v>103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95">
        <f>N141</f>
        <v>115197.54</v>
      </c>
      <c r="O88" s="209"/>
      <c r="P88" s="209"/>
      <c r="Q88" s="209"/>
      <c r="R88" s="33"/>
      <c r="T88" s="113"/>
      <c r="U88" s="113"/>
      <c r="AU88" s="18" t="s">
        <v>104</v>
      </c>
    </row>
    <row r="89" spans="2:47" s="6" customFormat="1" ht="24.95" customHeight="1">
      <c r="B89" s="115"/>
      <c r="C89" s="116"/>
      <c r="D89" s="117" t="s">
        <v>105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10">
        <f>N142</f>
        <v>42751.459999999992</v>
      </c>
      <c r="O89" s="211"/>
      <c r="P89" s="211"/>
      <c r="Q89" s="211"/>
      <c r="R89" s="118"/>
      <c r="T89" s="119"/>
      <c r="U89" s="119"/>
    </row>
    <row r="90" spans="2:47" s="7" customFormat="1" ht="19.899999999999999" customHeight="1">
      <c r="B90" s="120"/>
      <c r="C90" s="121"/>
      <c r="D90" s="122" t="s">
        <v>106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12">
        <f>N143</f>
        <v>1216.25</v>
      </c>
      <c r="O90" s="213"/>
      <c r="P90" s="213"/>
      <c r="Q90" s="213"/>
      <c r="R90" s="123"/>
      <c r="T90" s="124"/>
      <c r="U90" s="124"/>
    </row>
    <row r="91" spans="2:47" s="7" customFormat="1" ht="19.899999999999999" customHeight="1">
      <c r="B91" s="120"/>
      <c r="C91" s="121"/>
      <c r="D91" s="122" t="s">
        <v>107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12">
        <f>N150</f>
        <v>4611.46</v>
      </c>
      <c r="O91" s="213"/>
      <c r="P91" s="213"/>
      <c r="Q91" s="213"/>
      <c r="R91" s="123"/>
      <c r="T91" s="124"/>
      <c r="U91" s="124"/>
    </row>
    <row r="92" spans="2:47" s="7" customFormat="1" ht="19.899999999999999" customHeight="1">
      <c r="B92" s="120"/>
      <c r="C92" s="121"/>
      <c r="D92" s="122" t="s">
        <v>108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12">
        <f>N155</f>
        <v>8411.0999999999985</v>
      </c>
      <c r="O92" s="213"/>
      <c r="P92" s="213"/>
      <c r="Q92" s="213"/>
      <c r="R92" s="123"/>
      <c r="T92" s="124"/>
      <c r="U92" s="124"/>
    </row>
    <row r="93" spans="2:47" s="7" customFormat="1" ht="19.899999999999999" customHeight="1">
      <c r="B93" s="120"/>
      <c r="C93" s="121"/>
      <c r="D93" s="122" t="s">
        <v>109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12">
        <f>N165</f>
        <v>1594.72</v>
      </c>
      <c r="O93" s="213"/>
      <c r="P93" s="213"/>
      <c r="Q93" s="213"/>
      <c r="R93" s="123"/>
      <c r="T93" s="124"/>
      <c r="U93" s="124"/>
    </row>
    <row r="94" spans="2:47" s="7" customFormat="1" ht="19.899999999999999" customHeight="1">
      <c r="B94" s="120"/>
      <c r="C94" s="121"/>
      <c r="D94" s="122" t="s">
        <v>110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12">
        <f>N170</f>
        <v>23378.289999999997</v>
      </c>
      <c r="O94" s="213"/>
      <c r="P94" s="213"/>
      <c r="Q94" s="213"/>
      <c r="R94" s="123"/>
      <c r="T94" s="124"/>
      <c r="U94" s="124"/>
    </row>
    <row r="95" spans="2:47" s="7" customFormat="1" ht="19.899999999999999" customHeight="1">
      <c r="B95" s="120"/>
      <c r="C95" s="121"/>
      <c r="D95" s="122" t="s">
        <v>111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12">
        <f>N187</f>
        <v>3235.5999999999995</v>
      </c>
      <c r="O95" s="213"/>
      <c r="P95" s="213"/>
      <c r="Q95" s="213"/>
      <c r="R95" s="123"/>
      <c r="T95" s="124"/>
      <c r="U95" s="124"/>
    </row>
    <row r="96" spans="2:47" s="7" customFormat="1" ht="19.899999999999999" customHeight="1">
      <c r="B96" s="120"/>
      <c r="C96" s="121"/>
      <c r="D96" s="122" t="s">
        <v>112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12">
        <f>N201</f>
        <v>304.04000000000002</v>
      </c>
      <c r="O96" s="213"/>
      <c r="P96" s="213"/>
      <c r="Q96" s="213"/>
      <c r="R96" s="123"/>
      <c r="T96" s="124"/>
      <c r="U96" s="124"/>
    </row>
    <row r="97" spans="2:21" s="6" customFormat="1" ht="24.95" customHeight="1">
      <c r="B97" s="115"/>
      <c r="C97" s="116"/>
      <c r="D97" s="117" t="s">
        <v>113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10">
        <f>N203</f>
        <v>60826.220000000008</v>
      </c>
      <c r="O97" s="211"/>
      <c r="P97" s="211"/>
      <c r="Q97" s="211"/>
      <c r="R97" s="118"/>
      <c r="T97" s="119"/>
      <c r="U97" s="119"/>
    </row>
    <row r="98" spans="2:21" s="7" customFormat="1" ht="19.899999999999999" customHeight="1">
      <c r="B98" s="120"/>
      <c r="C98" s="121"/>
      <c r="D98" s="122" t="s">
        <v>114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12">
        <f>N204</f>
        <v>607.45000000000005</v>
      </c>
      <c r="O98" s="213"/>
      <c r="P98" s="213"/>
      <c r="Q98" s="213"/>
      <c r="R98" s="123"/>
      <c r="T98" s="124"/>
      <c r="U98" s="124"/>
    </row>
    <row r="99" spans="2:21" s="7" customFormat="1" ht="19.899999999999999" customHeight="1">
      <c r="B99" s="120"/>
      <c r="C99" s="121"/>
      <c r="D99" s="122" t="s">
        <v>115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12">
        <f>N210</f>
        <v>6142.090000000002</v>
      </c>
      <c r="O99" s="213"/>
      <c r="P99" s="213"/>
      <c r="Q99" s="213"/>
      <c r="R99" s="123"/>
      <c r="T99" s="124"/>
      <c r="U99" s="124"/>
    </row>
    <row r="100" spans="2:21" s="7" customFormat="1" ht="19.899999999999999" customHeight="1">
      <c r="B100" s="120"/>
      <c r="C100" s="121"/>
      <c r="D100" s="122" t="s">
        <v>116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12">
        <f>N219</f>
        <v>1785.44</v>
      </c>
      <c r="O100" s="213"/>
      <c r="P100" s="213"/>
      <c r="Q100" s="213"/>
      <c r="R100" s="123"/>
      <c r="T100" s="124"/>
      <c r="U100" s="124"/>
    </row>
    <row r="101" spans="2:21" s="7" customFormat="1" ht="19.899999999999999" customHeight="1">
      <c r="B101" s="120"/>
      <c r="C101" s="121"/>
      <c r="D101" s="122" t="s">
        <v>117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12">
        <f>N237</f>
        <v>3185.579999999999</v>
      </c>
      <c r="O101" s="213"/>
      <c r="P101" s="213"/>
      <c r="Q101" s="213"/>
      <c r="R101" s="123"/>
      <c r="T101" s="124"/>
      <c r="U101" s="124"/>
    </row>
    <row r="102" spans="2:21" s="7" customFormat="1" ht="19.899999999999999" customHeight="1">
      <c r="B102" s="120"/>
      <c r="C102" s="121"/>
      <c r="D102" s="122" t="s">
        <v>118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212">
        <f>N257</f>
        <v>7300.82</v>
      </c>
      <c r="O102" s="213"/>
      <c r="P102" s="213"/>
      <c r="Q102" s="213"/>
      <c r="R102" s="123"/>
      <c r="T102" s="124"/>
      <c r="U102" s="124"/>
    </row>
    <row r="103" spans="2:21" s="7" customFormat="1" ht="19.899999999999999" customHeight="1">
      <c r="B103" s="120"/>
      <c r="C103" s="121"/>
      <c r="D103" s="122" t="s">
        <v>119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212">
        <f>N288</f>
        <v>4124.8100000000004</v>
      </c>
      <c r="O103" s="213"/>
      <c r="P103" s="213"/>
      <c r="Q103" s="213"/>
      <c r="R103" s="123"/>
      <c r="T103" s="124"/>
      <c r="U103" s="124"/>
    </row>
    <row r="104" spans="2:21" s="7" customFormat="1" ht="19.899999999999999" customHeight="1">
      <c r="B104" s="120"/>
      <c r="C104" s="121"/>
      <c r="D104" s="122" t="s">
        <v>120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212">
        <f>N291</f>
        <v>940.6</v>
      </c>
      <c r="O104" s="213"/>
      <c r="P104" s="213"/>
      <c r="Q104" s="213"/>
      <c r="R104" s="123"/>
      <c r="T104" s="124"/>
      <c r="U104" s="124"/>
    </row>
    <row r="105" spans="2:21" s="7" customFormat="1" ht="19.899999999999999" customHeight="1">
      <c r="B105" s="120"/>
      <c r="C105" s="121"/>
      <c r="D105" s="122" t="s">
        <v>121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212">
        <f>N295</f>
        <v>5311.4099999999989</v>
      </c>
      <c r="O105" s="213"/>
      <c r="P105" s="213"/>
      <c r="Q105" s="213"/>
      <c r="R105" s="123"/>
      <c r="T105" s="124"/>
      <c r="U105" s="124"/>
    </row>
    <row r="106" spans="2:21" s="7" customFormat="1" ht="19.899999999999999" customHeight="1">
      <c r="B106" s="120"/>
      <c r="C106" s="121"/>
      <c r="D106" s="122" t="s">
        <v>122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212">
        <f>N303</f>
        <v>1458.94</v>
      </c>
      <c r="O106" s="213"/>
      <c r="P106" s="213"/>
      <c r="Q106" s="213"/>
      <c r="R106" s="123"/>
      <c r="T106" s="124"/>
      <c r="U106" s="124"/>
    </row>
    <row r="107" spans="2:21" s="7" customFormat="1" ht="19.899999999999999" customHeight="1">
      <c r="B107" s="120"/>
      <c r="C107" s="121"/>
      <c r="D107" s="122" t="s">
        <v>123</v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212">
        <f>N313</f>
        <v>2511.5300000000002</v>
      </c>
      <c r="O107" s="213"/>
      <c r="P107" s="213"/>
      <c r="Q107" s="213"/>
      <c r="R107" s="123"/>
      <c r="T107" s="124"/>
      <c r="U107" s="124"/>
    </row>
    <row r="108" spans="2:21" s="7" customFormat="1" ht="19.899999999999999" customHeight="1">
      <c r="B108" s="120"/>
      <c r="C108" s="121"/>
      <c r="D108" s="122" t="s">
        <v>124</v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212">
        <f>N324</f>
        <v>5459.9000000000005</v>
      </c>
      <c r="O108" s="213"/>
      <c r="P108" s="213"/>
      <c r="Q108" s="213"/>
      <c r="R108" s="123"/>
      <c r="T108" s="124"/>
      <c r="U108" s="124"/>
    </row>
    <row r="109" spans="2:21" s="7" customFormat="1" ht="19.899999999999999" customHeight="1">
      <c r="B109" s="120"/>
      <c r="C109" s="121"/>
      <c r="D109" s="122" t="s">
        <v>125</v>
      </c>
      <c r="E109" s="121"/>
      <c r="F109" s="121"/>
      <c r="G109" s="121"/>
      <c r="H109" s="121"/>
      <c r="I109" s="121"/>
      <c r="J109" s="121"/>
      <c r="K109" s="121"/>
      <c r="L109" s="121"/>
      <c r="M109" s="121"/>
      <c r="N109" s="212">
        <f>N333</f>
        <v>1226.44</v>
      </c>
      <c r="O109" s="213"/>
      <c r="P109" s="213"/>
      <c r="Q109" s="213"/>
      <c r="R109" s="123"/>
      <c r="T109" s="124"/>
      <c r="U109" s="124"/>
    </row>
    <row r="110" spans="2:21" s="7" customFormat="1" ht="19.899999999999999" customHeight="1">
      <c r="B110" s="120"/>
      <c r="C110" s="121"/>
      <c r="D110" s="122" t="s">
        <v>126</v>
      </c>
      <c r="E110" s="121"/>
      <c r="F110" s="121"/>
      <c r="G110" s="121"/>
      <c r="H110" s="121"/>
      <c r="I110" s="121"/>
      <c r="J110" s="121"/>
      <c r="K110" s="121"/>
      <c r="L110" s="121"/>
      <c r="M110" s="121"/>
      <c r="N110" s="212">
        <f>N336</f>
        <v>1293.05</v>
      </c>
      <c r="O110" s="213"/>
      <c r="P110" s="213"/>
      <c r="Q110" s="213"/>
      <c r="R110" s="123"/>
      <c r="T110" s="124"/>
      <c r="U110" s="124"/>
    </row>
    <row r="111" spans="2:21" s="7" customFormat="1" ht="19.899999999999999" customHeight="1">
      <c r="B111" s="120"/>
      <c r="C111" s="121"/>
      <c r="D111" s="122" t="s">
        <v>127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212">
        <f>N346</f>
        <v>3779.9000000000005</v>
      </c>
      <c r="O111" s="213"/>
      <c r="P111" s="213"/>
      <c r="Q111" s="213"/>
      <c r="R111" s="123"/>
      <c r="T111" s="124"/>
      <c r="U111" s="124"/>
    </row>
    <row r="112" spans="2:21" s="7" customFormat="1" ht="19.899999999999999" customHeight="1">
      <c r="B112" s="120"/>
      <c r="C112" s="121"/>
      <c r="D112" s="122" t="s">
        <v>128</v>
      </c>
      <c r="E112" s="121"/>
      <c r="F112" s="121"/>
      <c r="G112" s="121"/>
      <c r="H112" s="121"/>
      <c r="I112" s="121"/>
      <c r="J112" s="121"/>
      <c r="K112" s="121"/>
      <c r="L112" s="121"/>
      <c r="M112" s="121"/>
      <c r="N112" s="212">
        <f>N352</f>
        <v>1022.25</v>
      </c>
      <c r="O112" s="213"/>
      <c r="P112" s="213"/>
      <c r="Q112" s="213"/>
      <c r="R112" s="123"/>
      <c r="T112" s="124"/>
      <c r="U112" s="124"/>
    </row>
    <row r="113" spans="2:21" s="7" customFormat="1" ht="19.899999999999999" customHeight="1">
      <c r="B113" s="120"/>
      <c r="C113" s="121"/>
      <c r="D113" s="122" t="s">
        <v>129</v>
      </c>
      <c r="E113" s="121"/>
      <c r="F113" s="121"/>
      <c r="G113" s="121"/>
      <c r="H113" s="121"/>
      <c r="I113" s="121"/>
      <c r="J113" s="121"/>
      <c r="K113" s="121"/>
      <c r="L113" s="121"/>
      <c r="M113" s="121"/>
      <c r="N113" s="212">
        <f>N355</f>
        <v>6366.6499999999987</v>
      </c>
      <c r="O113" s="213"/>
      <c r="P113" s="213"/>
      <c r="Q113" s="213"/>
      <c r="R113" s="123"/>
      <c r="T113" s="124"/>
      <c r="U113" s="124"/>
    </row>
    <row r="114" spans="2:21" s="7" customFormat="1" ht="19.899999999999999" customHeight="1">
      <c r="B114" s="120"/>
      <c r="C114" s="121"/>
      <c r="D114" s="122" t="s">
        <v>130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212">
        <f>N370</f>
        <v>1221.75</v>
      </c>
      <c r="O114" s="213"/>
      <c r="P114" s="213"/>
      <c r="Q114" s="213"/>
      <c r="R114" s="123"/>
      <c r="T114" s="124"/>
      <c r="U114" s="124"/>
    </row>
    <row r="115" spans="2:21" s="7" customFormat="1" ht="19.899999999999999" customHeight="1">
      <c r="B115" s="120"/>
      <c r="C115" s="121"/>
      <c r="D115" s="122" t="s">
        <v>131</v>
      </c>
      <c r="E115" s="121"/>
      <c r="F115" s="121"/>
      <c r="G115" s="121"/>
      <c r="H115" s="121"/>
      <c r="I115" s="121"/>
      <c r="J115" s="121"/>
      <c r="K115" s="121"/>
      <c r="L115" s="121"/>
      <c r="M115" s="121"/>
      <c r="N115" s="212">
        <f>N373</f>
        <v>1493.4300000000003</v>
      </c>
      <c r="O115" s="213"/>
      <c r="P115" s="213"/>
      <c r="Q115" s="213"/>
      <c r="R115" s="123"/>
      <c r="T115" s="124"/>
      <c r="U115" s="124"/>
    </row>
    <row r="116" spans="2:21" s="7" customFormat="1" ht="19.899999999999999" customHeight="1">
      <c r="B116" s="120"/>
      <c r="C116" s="121"/>
      <c r="D116" s="122" t="s">
        <v>132</v>
      </c>
      <c r="E116" s="121"/>
      <c r="F116" s="121"/>
      <c r="G116" s="121"/>
      <c r="H116" s="121"/>
      <c r="I116" s="121"/>
      <c r="J116" s="121"/>
      <c r="K116" s="121"/>
      <c r="L116" s="121"/>
      <c r="M116" s="121"/>
      <c r="N116" s="212">
        <f>N377</f>
        <v>4190.43</v>
      </c>
      <c r="O116" s="213"/>
      <c r="P116" s="213"/>
      <c r="Q116" s="213"/>
      <c r="R116" s="123"/>
      <c r="T116" s="124"/>
      <c r="U116" s="124"/>
    </row>
    <row r="117" spans="2:21" s="7" customFormat="1" ht="19.899999999999999" customHeight="1">
      <c r="B117" s="120"/>
      <c r="C117" s="121"/>
      <c r="D117" s="122" t="s">
        <v>133</v>
      </c>
      <c r="E117" s="121"/>
      <c r="F117" s="121"/>
      <c r="G117" s="121"/>
      <c r="H117" s="121"/>
      <c r="I117" s="121"/>
      <c r="J117" s="121"/>
      <c r="K117" s="121"/>
      <c r="L117" s="121"/>
      <c r="M117" s="121"/>
      <c r="N117" s="212">
        <f>N380</f>
        <v>214.83</v>
      </c>
      <c r="O117" s="213"/>
      <c r="P117" s="213"/>
      <c r="Q117" s="213"/>
      <c r="R117" s="123"/>
      <c r="T117" s="124"/>
      <c r="U117" s="124"/>
    </row>
    <row r="118" spans="2:21" s="7" customFormat="1" ht="19.899999999999999" customHeight="1">
      <c r="B118" s="120"/>
      <c r="C118" s="121"/>
      <c r="D118" s="122" t="s">
        <v>134</v>
      </c>
      <c r="E118" s="121"/>
      <c r="F118" s="121"/>
      <c r="G118" s="121"/>
      <c r="H118" s="121"/>
      <c r="I118" s="121"/>
      <c r="J118" s="121"/>
      <c r="K118" s="121"/>
      <c r="L118" s="121"/>
      <c r="M118" s="121"/>
      <c r="N118" s="212">
        <f>N382</f>
        <v>1188.92</v>
      </c>
      <c r="O118" s="213"/>
      <c r="P118" s="213"/>
      <c r="Q118" s="213"/>
      <c r="R118" s="123"/>
      <c r="T118" s="124"/>
      <c r="U118" s="124"/>
    </row>
    <row r="119" spans="2:21" s="6" customFormat="1" ht="24.95" customHeight="1">
      <c r="B119" s="115"/>
      <c r="C119" s="116"/>
      <c r="D119" s="117" t="s">
        <v>135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210">
        <f>N384</f>
        <v>11619.860000000002</v>
      </c>
      <c r="O119" s="211"/>
      <c r="P119" s="211"/>
      <c r="Q119" s="211"/>
      <c r="R119" s="118"/>
      <c r="T119" s="119"/>
      <c r="U119" s="119"/>
    </row>
    <row r="120" spans="2:21" s="7" customFormat="1" ht="19.899999999999999" customHeight="1">
      <c r="B120" s="120"/>
      <c r="C120" s="121"/>
      <c r="D120" s="122" t="s">
        <v>136</v>
      </c>
      <c r="E120" s="121"/>
      <c r="F120" s="121"/>
      <c r="G120" s="121"/>
      <c r="H120" s="121"/>
      <c r="I120" s="121"/>
      <c r="J120" s="121"/>
      <c r="K120" s="121"/>
      <c r="L120" s="121"/>
      <c r="M120" s="121"/>
      <c r="N120" s="212">
        <f>N385</f>
        <v>11619.860000000002</v>
      </c>
      <c r="O120" s="213"/>
      <c r="P120" s="213"/>
      <c r="Q120" s="213"/>
      <c r="R120" s="123"/>
      <c r="T120" s="124"/>
      <c r="U120" s="124"/>
    </row>
    <row r="121" spans="2:21" s="1" customFormat="1" ht="21.7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T121" s="113"/>
      <c r="U121" s="113"/>
    </row>
    <row r="122" spans="2:21" s="1" customFormat="1" ht="29.25" customHeight="1">
      <c r="B122" s="31"/>
      <c r="C122" s="114" t="s">
        <v>137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209">
        <v>0</v>
      </c>
      <c r="O122" s="214"/>
      <c r="P122" s="214"/>
      <c r="Q122" s="214"/>
      <c r="R122" s="33"/>
      <c r="T122" s="125"/>
      <c r="U122" s="126" t="s">
        <v>40</v>
      </c>
    </row>
    <row r="123" spans="2:21" s="1" customFormat="1" ht="18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T123" s="113"/>
      <c r="U123" s="113"/>
    </row>
    <row r="124" spans="2:21" s="1" customFormat="1" ht="29.25" customHeight="1">
      <c r="B124" s="31"/>
      <c r="C124" s="101" t="s">
        <v>89</v>
      </c>
      <c r="D124" s="102"/>
      <c r="E124" s="102"/>
      <c r="F124" s="102"/>
      <c r="G124" s="102"/>
      <c r="H124" s="102"/>
      <c r="I124" s="102"/>
      <c r="J124" s="102"/>
      <c r="K124" s="102"/>
      <c r="L124" s="196">
        <f>ROUND(SUM(N88+N122),2)</f>
        <v>115197.54</v>
      </c>
      <c r="M124" s="196"/>
      <c r="N124" s="196"/>
      <c r="O124" s="196"/>
      <c r="P124" s="196"/>
      <c r="Q124" s="196"/>
      <c r="R124" s="33"/>
      <c r="T124" s="113"/>
      <c r="U124" s="113"/>
    </row>
    <row r="125" spans="2:21" s="1" customFormat="1" ht="6.95" customHeight="1"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7"/>
      <c r="T125" s="113"/>
      <c r="U125" s="113"/>
    </row>
    <row r="129" spans="2:65" s="1" customFormat="1" ht="6.95" customHeight="1">
      <c r="B129" s="58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60"/>
    </row>
    <row r="130" spans="2:65" s="1" customFormat="1" ht="36.950000000000003" customHeight="1">
      <c r="B130" s="31"/>
      <c r="C130" s="162" t="s">
        <v>138</v>
      </c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33"/>
    </row>
    <row r="131" spans="2:65" s="1" customFormat="1" ht="6.95" customHeight="1"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3"/>
    </row>
    <row r="132" spans="2:65" s="1" customFormat="1" ht="30" customHeight="1">
      <c r="B132" s="31"/>
      <c r="C132" s="28" t="s">
        <v>16</v>
      </c>
      <c r="D132" s="32"/>
      <c r="E132" s="32"/>
      <c r="F132" s="199" t="str">
        <f>F6</f>
        <v>Rekonštrukcia a prístavba MŠ v obci Vojka</v>
      </c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32"/>
      <c r="R132" s="33"/>
    </row>
    <row r="133" spans="2:65" s="1" customFormat="1" ht="36.950000000000003" customHeight="1">
      <c r="B133" s="31"/>
      <c r="C133" s="65" t="s">
        <v>96</v>
      </c>
      <c r="D133" s="32"/>
      <c r="E133" s="32"/>
      <c r="F133" s="178" t="str">
        <f>F7</f>
        <v>01 - Rozpocet</v>
      </c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32"/>
      <c r="R133" s="33"/>
    </row>
    <row r="134" spans="2:65" s="1" customFormat="1" ht="6.95" customHeight="1"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/>
    </row>
    <row r="135" spans="2:65" s="1" customFormat="1" ht="18" customHeight="1">
      <c r="B135" s="31"/>
      <c r="C135" s="28" t="s">
        <v>21</v>
      </c>
      <c r="D135" s="32"/>
      <c r="E135" s="32"/>
      <c r="F135" s="26" t="str">
        <f>F9</f>
        <v xml:space="preserve"> </v>
      </c>
      <c r="G135" s="32"/>
      <c r="H135" s="32"/>
      <c r="I135" s="32"/>
      <c r="J135" s="32"/>
      <c r="K135" s="28" t="s">
        <v>23</v>
      </c>
      <c r="L135" s="32"/>
      <c r="M135" s="202" t="str">
        <f>IF(O9="","",O9)</f>
        <v>27. 2. 2018</v>
      </c>
      <c r="N135" s="202"/>
      <c r="O135" s="202"/>
      <c r="P135" s="202"/>
      <c r="Q135" s="32"/>
      <c r="R135" s="33"/>
    </row>
    <row r="136" spans="2:65" s="1" customFormat="1" ht="6.95" customHeight="1"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3"/>
    </row>
    <row r="137" spans="2:65" s="1" customFormat="1">
      <c r="B137" s="31"/>
      <c r="C137" s="28" t="s">
        <v>25</v>
      </c>
      <c r="D137" s="32"/>
      <c r="E137" s="32"/>
      <c r="F137" s="26" t="str">
        <f>E12</f>
        <v>Obec Vojka</v>
      </c>
      <c r="G137" s="32"/>
      <c r="H137" s="32"/>
      <c r="I137" s="32"/>
      <c r="J137" s="32"/>
      <c r="K137" s="28" t="s">
        <v>33</v>
      </c>
      <c r="L137" s="32"/>
      <c r="M137" s="164" t="str">
        <f>E18</f>
        <v xml:space="preserve"> </v>
      </c>
      <c r="N137" s="164"/>
      <c r="O137" s="164"/>
      <c r="P137" s="164"/>
      <c r="Q137" s="164"/>
      <c r="R137" s="33"/>
    </row>
    <row r="138" spans="2:65" s="1" customFormat="1" ht="14.45" customHeight="1">
      <c r="B138" s="31"/>
      <c r="C138" s="28" t="s">
        <v>29</v>
      </c>
      <c r="D138" s="32"/>
      <c r="E138" s="32"/>
      <c r="F138" s="26" t="str">
        <f>IF(E15="","",E15)</f>
        <v>EKO SVIP, s.r.o.</v>
      </c>
      <c r="G138" s="32"/>
      <c r="H138" s="32"/>
      <c r="I138" s="32"/>
      <c r="J138" s="32"/>
      <c r="K138" s="28" t="s">
        <v>35</v>
      </c>
      <c r="L138" s="32"/>
      <c r="M138" s="164" t="str">
        <f>E21</f>
        <v xml:space="preserve"> </v>
      </c>
      <c r="N138" s="164"/>
      <c r="O138" s="164"/>
      <c r="P138" s="164"/>
      <c r="Q138" s="164"/>
      <c r="R138" s="33"/>
    </row>
    <row r="139" spans="2:65" s="1" customFormat="1" ht="10.35" customHeight="1"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3"/>
    </row>
    <row r="140" spans="2:65" s="8" customFormat="1" ht="29.25" customHeight="1">
      <c r="B140" s="127"/>
      <c r="C140" s="128" t="s">
        <v>139</v>
      </c>
      <c r="D140" s="129" t="s">
        <v>140</v>
      </c>
      <c r="E140" s="129" t="s">
        <v>58</v>
      </c>
      <c r="F140" s="215" t="s">
        <v>141</v>
      </c>
      <c r="G140" s="215"/>
      <c r="H140" s="215"/>
      <c r="I140" s="215"/>
      <c r="J140" s="129" t="s">
        <v>142</v>
      </c>
      <c r="K140" s="129" t="s">
        <v>143</v>
      </c>
      <c r="L140" s="215" t="s">
        <v>144</v>
      </c>
      <c r="M140" s="215"/>
      <c r="N140" s="215" t="s">
        <v>102</v>
      </c>
      <c r="O140" s="215"/>
      <c r="P140" s="215"/>
      <c r="Q140" s="216"/>
      <c r="R140" s="130"/>
      <c r="T140" s="76" t="s">
        <v>145</v>
      </c>
      <c r="U140" s="77" t="s">
        <v>40</v>
      </c>
      <c r="V140" s="77" t="s">
        <v>146</v>
      </c>
      <c r="W140" s="77" t="s">
        <v>147</v>
      </c>
      <c r="X140" s="77" t="s">
        <v>148</v>
      </c>
      <c r="Y140" s="77" t="s">
        <v>149</v>
      </c>
      <c r="Z140" s="77" t="s">
        <v>150</v>
      </c>
      <c r="AA140" s="78" t="s">
        <v>151</v>
      </c>
    </row>
    <row r="141" spans="2:65" s="1" customFormat="1" ht="29.25" customHeight="1">
      <c r="B141" s="31"/>
      <c r="C141" s="80" t="s">
        <v>98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221">
        <f>BK141</f>
        <v>115197.54</v>
      </c>
      <c r="O141" s="222"/>
      <c r="P141" s="222"/>
      <c r="Q141" s="222"/>
      <c r="R141" s="33"/>
      <c r="T141" s="79"/>
      <c r="U141" s="47"/>
      <c r="V141" s="47"/>
      <c r="W141" s="131">
        <f>W142+W203+W384</f>
        <v>2421.9662133564088</v>
      </c>
      <c r="X141" s="47"/>
      <c r="Y141" s="131">
        <f>Y142+Y203+Y384</f>
        <v>234.98228369263677</v>
      </c>
      <c r="Z141" s="47"/>
      <c r="AA141" s="132">
        <f>AA142+AA203+AA384</f>
        <v>26.615024999999999</v>
      </c>
      <c r="AT141" s="18" t="s">
        <v>75</v>
      </c>
      <c r="AU141" s="18" t="s">
        <v>104</v>
      </c>
      <c r="BK141" s="133">
        <f>BK142+BK203+BK384</f>
        <v>115197.54</v>
      </c>
    </row>
    <row r="142" spans="2:65" s="9" customFormat="1" ht="37.35" customHeight="1">
      <c r="B142" s="134"/>
      <c r="C142" s="135"/>
      <c r="D142" s="136" t="s">
        <v>105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23">
        <f>BK142</f>
        <v>42751.459999999992</v>
      </c>
      <c r="O142" s="210"/>
      <c r="P142" s="210"/>
      <c r="Q142" s="210"/>
      <c r="R142" s="137"/>
      <c r="T142" s="138"/>
      <c r="U142" s="135"/>
      <c r="V142" s="135"/>
      <c r="W142" s="139">
        <f>W143+W150+W155+W165+W170+W187+W201</f>
        <v>1564.1742011851111</v>
      </c>
      <c r="X142" s="135"/>
      <c r="Y142" s="139">
        <f>Y143+Y150+Y155+Y165+Y170+Y187+Y201</f>
        <v>216.94334039435597</v>
      </c>
      <c r="Z142" s="135"/>
      <c r="AA142" s="140">
        <f>AA143+AA150+AA155+AA165+AA170+AA187+AA201</f>
        <v>26.615024999999999</v>
      </c>
      <c r="AR142" s="141" t="s">
        <v>84</v>
      </c>
      <c r="AT142" s="142" t="s">
        <v>75</v>
      </c>
      <c r="AU142" s="142" t="s">
        <v>76</v>
      </c>
      <c r="AY142" s="141" t="s">
        <v>152</v>
      </c>
      <c r="BK142" s="143">
        <f>BK143+BK150+BK155+BK165+BK170+BK187+BK201</f>
        <v>42751.459999999992</v>
      </c>
    </row>
    <row r="143" spans="2:65" s="9" customFormat="1" ht="19.899999999999999" customHeight="1">
      <c r="B143" s="134"/>
      <c r="C143" s="135"/>
      <c r="D143" s="144" t="s">
        <v>106</v>
      </c>
      <c r="E143" s="144"/>
      <c r="F143" s="144"/>
      <c r="G143" s="144"/>
      <c r="H143" s="144"/>
      <c r="I143" s="144"/>
      <c r="J143" s="144"/>
      <c r="K143" s="144"/>
      <c r="L143" s="144"/>
      <c r="M143" s="144"/>
      <c r="N143" s="224">
        <f>BK143</f>
        <v>1216.25</v>
      </c>
      <c r="O143" s="225"/>
      <c r="P143" s="225"/>
      <c r="Q143" s="225"/>
      <c r="R143" s="137"/>
      <c r="T143" s="138"/>
      <c r="U143" s="135"/>
      <c r="V143" s="135"/>
      <c r="W143" s="139">
        <f>SUM(W144:W149)</f>
        <v>124.14997275511095</v>
      </c>
      <c r="X143" s="135"/>
      <c r="Y143" s="139">
        <f>SUM(Y144:Y149)</f>
        <v>0</v>
      </c>
      <c r="Z143" s="135"/>
      <c r="AA143" s="140">
        <f>SUM(AA144:AA149)</f>
        <v>7.0031249999999998</v>
      </c>
      <c r="AR143" s="141" t="s">
        <v>84</v>
      </c>
      <c r="AT143" s="142" t="s">
        <v>75</v>
      </c>
      <c r="AU143" s="142" t="s">
        <v>84</v>
      </c>
      <c r="AY143" s="141" t="s">
        <v>152</v>
      </c>
      <c r="BK143" s="143">
        <f>SUM(BK144:BK149)</f>
        <v>1216.25</v>
      </c>
    </row>
    <row r="144" spans="2:65" s="1" customFormat="1" ht="38.25" customHeight="1">
      <c r="B144" s="31"/>
      <c r="C144" s="145" t="s">
        <v>84</v>
      </c>
      <c r="D144" s="145" t="s">
        <v>153</v>
      </c>
      <c r="E144" s="146" t="s">
        <v>154</v>
      </c>
      <c r="F144" s="217" t="s">
        <v>155</v>
      </c>
      <c r="G144" s="217"/>
      <c r="H144" s="217"/>
      <c r="I144" s="217"/>
      <c r="J144" s="147" t="s">
        <v>156</v>
      </c>
      <c r="K144" s="148">
        <v>31.125</v>
      </c>
      <c r="L144" s="218">
        <v>13.98</v>
      </c>
      <c r="M144" s="218"/>
      <c r="N144" s="218">
        <f t="shared" ref="N144:N149" si="0">ROUND(L144*K144,2)</f>
        <v>435.13</v>
      </c>
      <c r="O144" s="218"/>
      <c r="P144" s="218"/>
      <c r="Q144" s="218"/>
      <c r="R144" s="33"/>
      <c r="T144" s="149" t="s">
        <v>19</v>
      </c>
      <c r="U144" s="40" t="s">
        <v>43</v>
      </c>
      <c r="V144" s="150">
        <v>1.169</v>
      </c>
      <c r="W144" s="150">
        <f t="shared" ref="W144:W149" si="1">V144*K144</f>
        <v>36.385125000000002</v>
      </c>
      <c r="X144" s="150">
        <v>0</v>
      </c>
      <c r="Y144" s="150">
        <f t="shared" ref="Y144:Y149" si="2">X144*K144</f>
        <v>0</v>
      </c>
      <c r="Z144" s="150">
        <v>0.22500000000000001</v>
      </c>
      <c r="AA144" s="151">
        <f t="shared" ref="AA144:AA149" si="3">Z144*K144</f>
        <v>7.0031249999999998</v>
      </c>
      <c r="AR144" s="18" t="s">
        <v>157</v>
      </c>
      <c r="AT144" s="18" t="s">
        <v>153</v>
      </c>
      <c r="AU144" s="18" t="s">
        <v>158</v>
      </c>
      <c r="AY144" s="18" t="s">
        <v>152</v>
      </c>
      <c r="BE144" s="152">
        <f t="shared" ref="BE144:BE149" si="4">IF(U144="základná",N144,0)</f>
        <v>0</v>
      </c>
      <c r="BF144" s="152">
        <f t="shared" ref="BF144:BF149" si="5">IF(U144="znížená",N144,0)</f>
        <v>435.13</v>
      </c>
      <c r="BG144" s="152">
        <f t="shared" ref="BG144:BG149" si="6">IF(U144="zákl. prenesená",N144,0)</f>
        <v>0</v>
      </c>
      <c r="BH144" s="152">
        <f t="shared" ref="BH144:BH149" si="7">IF(U144="zníž. prenesená",N144,0)</f>
        <v>0</v>
      </c>
      <c r="BI144" s="152">
        <f t="shared" ref="BI144:BI149" si="8">IF(U144="nulová",N144,0)</f>
        <v>0</v>
      </c>
      <c r="BJ144" s="18" t="s">
        <v>158</v>
      </c>
      <c r="BK144" s="152">
        <f t="shared" ref="BK144:BK149" si="9">ROUND(L144*K144,2)</f>
        <v>435.13</v>
      </c>
      <c r="BL144" s="18" t="s">
        <v>157</v>
      </c>
      <c r="BM144" s="18" t="s">
        <v>158</v>
      </c>
    </row>
    <row r="145" spans="2:65" s="1" customFormat="1" ht="25.5" customHeight="1">
      <c r="B145" s="31"/>
      <c r="C145" s="145" t="s">
        <v>158</v>
      </c>
      <c r="D145" s="145" t="s">
        <v>153</v>
      </c>
      <c r="E145" s="146" t="s">
        <v>159</v>
      </c>
      <c r="F145" s="217" t="s">
        <v>160</v>
      </c>
      <c r="G145" s="217"/>
      <c r="H145" s="217"/>
      <c r="I145" s="217"/>
      <c r="J145" s="147" t="s">
        <v>161</v>
      </c>
      <c r="K145" s="148">
        <v>28.324000000000002</v>
      </c>
      <c r="L145" s="218">
        <v>4.41</v>
      </c>
      <c r="M145" s="218"/>
      <c r="N145" s="218">
        <f t="shared" si="0"/>
        <v>124.91</v>
      </c>
      <c r="O145" s="218"/>
      <c r="P145" s="218"/>
      <c r="Q145" s="218"/>
      <c r="R145" s="33"/>
      <c r="T145" s="149" t="s">
        <v>19</v>
      </c>
      <c r="U145" s="40" t="s">
        <v>43</v>
      </c>
      <c r="V145" s="150">
        <v>0.46</v>
      </c>
      <c r="W145" s="150">
        <f t="shared" si="1"/>
        <v>13.029040000000002</v>
      </c>
      <c r="X145" s="150">
        <v>0</v>
      </c>
      <c r="Y145" s="150">
        <f t="shared" si="2"/>
        <v>0</v>
      </c>
      <c r="Z145" s="150">
        <v>0</v>
      </c>
      <c r="AA145" s="151">
        <f t="shared" si="3"/>
        <v>0</v>
      </c>
      <c r="AR145" s="18" t="s">
        <v>157</v>
      </c>
      <c r="AT145" s="18" t="s">
        <v>153</v>
      </c>
      <c r="AU145" s="18" t="s">
        <v>158</v>
      </c>
      <c r="AY145" s="18" t="s">
        <v>152</v>
      </c>
      <c r="BE145" s="152">
        <f t="shared" si="4"/>
        <v>0</v>
      </c>
      <c r="BF145" s="152">
        <f t="shared" si="5"/>
        <v>124.91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8" t="s">
        <v>158</v>
      </c>
      <c r="BK145" s="152">
        <f t="shared" si="9"/>
        <v>124.91</v>
      </c>
      <c r="BL145" s="18" t="s">
        <v>157</v>
      </c>
      <c r="BM145" s="18" t="s">
        <v>157</v>
      </c>
    </row>
    <row r="146" spans="2:65" s="1" customFormat="1" ht="25.5" customHeight="1">
      <c r="B146" s="31"/>
      <c r="C146" s="145" t="s">
        <v>162</v>
      </c>
      <c r="D146" s="145" t="s">
        <v>153</v>
      </c>
      <c r="E146" s="146" t="s">
        <v>163</v>
      </c>
      <c r="F146" s="217" t="s">
        <v>164</v>
      </c>
      <c r="G146" s="217"/>
      <c r="H146" s="217"/>
      <c r="I146" s="217"/>
      <c r="J146" s="147" t="s">
        <v>161</v>
      </c>
      <c r="K146" s="148">
        <v>28.324000000000002</v>
      </c>
      <c r="L146" s="218">
        <v>0.61</v>
      </c>
      <c r="M146" s="218"/>
      <c r="N146" s="218">
        <f t="shared" si="0"/>
        <v>17.28</v>
      </c>
      <c r="O146" s="218"/>
      <c r="P146" s="218"/>
      <c r="Q146" s="218"/>
      <c r="R146" s="33"/>
      <c r="T146" s="149" t="s">
        <v>19</v>
      </c>
      <c r="U146" s="40" t="s">
        <v>43</v>
      </c>
      <c r="V146" s="150">
        <v>5.6000000000000001E-2</v>
      </c>
      <c r="W146" s="150">
        <f t="shared" si="1"/>
        <v>1.5861440000000002</v>
      </c>
      <c r="X146" s="150">
        <v>0</v>
      </c>
      <c r="Y146" s="150">
        <f t="shared" si="2"/>
        <v>0</v>
      </c>
      <c r="Z146" s="150">
        <v>0</v>
      </c>
      <c r="AA146" s="151">
        <f t="shared" si="3"/>
        <v>0</v>
      </c>
      <c r="AR146" s="18" t="s">
        <v>157</v>
      </c>
      <c r="AT146" s="18" t="s">
        <v>153</v>
      </c>
      <c r="AU146" s="18" t="s">
        <v>158</v>
      </c>
      <c r="AY146" s="18" t="s">
        <v>152</v>
      </c>
      <c r="BE146" s="152">
        <f t="shared" si="4"/>
        <v>0</v>
      </c>
      <c r="BF146" s="152">
        <f t="shared" si="5"/>
        <v>17.28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8" t="s">
        <v>158</v>
      </c>
      <c r="BK146" s="152">
        <f t="shared" si="9"/>
        <v>17.28</v>
      </c>
      <c r="BL146" s="18" t="s">
        <v>157</v>
      </c>
      <c r="BM146" s="18" t="s">
        <v>165</v>
      </c>
    </row>
    <row r="147" spans="2:65" s="1" customFormat="1" ht="25.5" customHeight="1">
      <c r="B147" s="31"/>
      <c r="C147" s="145" t="s">
        <v>157</v>
      </c>
      <c r="D147" s="145" t="s">
        <v>153</v>
      </c>
      <c r="E147" s="146" t="s">
        <v>166</v>
      </c>
      <c r="F147" s="217" t="s">
        <v>167</v>
      </c>
      <c r="G147" s="217"/>
      <c r="H147" s="217"/>
      <c r="I147" s="217"/>
      <c r="J147" s="147" t="s">
        <v>161</v>
      </c>
      <c r="K147" s="148">
        <v>21.573</v>
      </c>
      <c r="L147" s="218">
        <v>15.6</v>
      </c>
      <c r="M147" s="218"/>
      <c r="N147" s="218">
        <f t="shared" si="0"/>
        <v>336.54</v>
      </c>
      <c r="O147" s="218"/>
      <c r="P147" s="218"/>
      <c r="Q147" s="218"/>
      <c r="R147" s="33"/>
      <c r="T147" s="149" t="s">
        <v>19</v>
      </c>
      <c r="U147" s="40" t="s">
        <v>43</v>
      </c>
      <c r="V147" s="150">
        <v>2.5139999999999998</v>
      </c>
      <c r="W147" s="150">
        <f t="shared" si="1"/>
        <v>54.234521999999998</v>
      </c>
      <c r="X147" s="150">
        <v>0</v>
      </c>
      <c r="Y147" s="150">
        <f t="shared" si="2"/>
        <v>0</v>
      </c>
      <c r="Z147" s="150">
        <v>0</v>
      </c>
      <c r="AA147" s="151">
        <f t="shared" si="3"/>
        <v>0</v>
      </c>
      <c r="AR147" s="18" t="s">
        <v>157</v>
      </c>
      <c r="AT147" s="18" t="s">
        <v>153</v>
      </c>
      <c r="AU147" s="18" t="s">
        <v>158</v>
      </c>
      <c r="AY147" s="18" t="s">
        <v>152</v>
      </c>
      <c r="BE147" s="152">
        <f t="shared" si="4"/>
        <v>0</v>
      </c>
      <c r="BF147" s="152">
        <f t="shared" si="5"/>
        <v>336.54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8" t="s">
        <v>158</v>
      </c>
      <c r="BK147" s="152">
        <f t="shared" si="9"/>
        <v>336.54</v>
      </c>
      <c r="BL147" s="18" t="s">
        <v>157</v>
      </c>
      <c r="BM147" s="18" t="s">
        <v>168</v>
      </c>
    </row>
    <row r="148" spans="2:65" s="1" customFormat="1" ht="38.25" customHeight="1">
      <c r="B148" s="31"/>
      <c r="C148" s="145" t="s">
        <v>169</v>
      </c>
      <c r="D148" s="145" t="s">
        <v>153</v>
      </c>
      <c r="E148" s="146" t="s">
        <v>170</v>
      </c>
      <c r="F148" s="217" t="s">
        <v>171</v>
      </c>
      <c r="G148" s="217"/>
      <c r="H148" s="217"/>
      <c r="I148" s="217"/>
      <c r="J148" s="147" t="s">
        <v>161</v>
      </c>
      <c r="K148" s="148">
        <v>21.573</v>
      </c>
      <c r="L148" s="218">
        <v>3.84</v>
      </c>
      <c r="M148" s="218"/>
      <c r="N148" s="218">
        <f t="shared" si="0"/>
        <v>82.84</v>
      </c>
      <c r="O148" s="218"/>
      <c r="P148" s="218"/>
      <c r="Q148" s="218"/>
      <c r="R148" s="33"/>
      <c r="T148" s="149" t="s">
        <v>19</v>
      </c>
      <c r="U148" s="40" t="s">
        <v>43</v>
      </c>
      <c r="V148" s="150">
        <v>0.61299999999999999</v>
      </c>
      <c r="W148" s="150">
        <f t="shared" si="1"/>
        <v>13.224249</v>
      </c>
      <c r="X148" s="150">
        <v>0</v>
      </c>
      <c r="Y148" s="150">
        <f t="shared" si="2"/>
        <v>0</v>
      </c>
      <c r="Z148" s="150">
        <v>0</v>
      </c>
      <c r="AA148" s="151">
        <f t="shared" si="3"/>
        <v>0</v>
      </c>
      <c r="AR148" s="18" t="s">
        <v>157</v>
      </c>
      <c r="AT148" s="18" t="s">
        <v>153</v>
      </c>
      <c r="AU148" s="18" t="s">
        <v>158</v>
      </c>
      <c r="AY148" s="18" t="s">
        <v>152</v>
      </c>
      <c r="BE148" s="152">
        <f t="shared" si="4"/>
        <v>0</v>
      </c>
      <c r="BF148" s="152">
        <f t="shared" si="5"/>
        <v>82.84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8" t="s">
        <v>158</v>
      </c>
      <c r="BK148" s="152">
        <f t="shared" si="9"/>
        <v>82.84</v>
      </c>
      <c r="BL148" s="18" t="s">
        <v>157</v>
      </c>
      <c r="BM148" s="18" t="s">
        <v>172</v>
      </c>
    </row>
    <row r="149" spans="2:65" s="1" customFormat="1" ht="25.5" customHeight="1">
      <c r="B149" s="31"/>
      <c r="C149" s="145" t="s">
        <v>165</v>
      </c>
      <c r="D149" s="145" t="s">
        <v>153</v>
      </c>
      <c r="E149" s="146" t="s">
        <v>173</v>
      </c>
      <c r="F149" s="217" t="s">
        <v>174</v>
      </c>
      <c r="G149" s="217"/>
      <c r="H149" s="217"/>
      <c r="I149" s="217"/>
      <c r="J149" s="147" t="s">
        <v>161</v>
      </c>
      <c r="K149" s="148">
        <v>49.896999999999998</v>
      </c>
      <c r="L149" s="218">
        <v>4.4000000000000004</v>
      </c>
      <c r="M149" s="218"/>
      <c r="N149" s="218">
        <f t="shared" si="0"/>
        <v>219.55</v>
      </c>
      <c r="O149" s="218"/>
      <c r="P149" s="218"/>
      <c r="Q149" s="218"/>
      <c r="R149" s="33"/>
      <c r="T149" s="149" t="s">
        <v>19</v>
      </c>
      <c r="U149" s="40" t="s">
        <v>43</v>
      </c>
      <c r="V149" s="150">
        <v>0.114052803878208</v>
      </c>
      <c r="W149" s="150">
        <f t="shared" si="1"/>
        <v>5.6908927551109443</v>
      </c>
      <c r="X149" s="150">
        <v>0</v>
      </c>
      <c r="Y149" s="150">
        <f t="shared" si="2"/>
        <v>0</v>
      </c>
      <c r="Z149" s="150">
        <v>0</v>
      </c>
      <c r="AA149" s="151">
        <f t="shared" si="3"/>
        <v>0</v>
      </c>
      <c r="AR149" s="18" t="s">
        <v>157</v>
      </c>
      <c r="AT149" s="18" t="s">
        <v>153</v>
      </c>
      <c r="AU149" s="18" t="s">
        <v>158</v>
      </c>
      <c r="AY149" s="18" t="s">
        <v>152</v>
      </c>
      <c r="BE149" s="152">
        <f t="shared" si="4"/>
        <v>0</v>
      </c>
      <c r="BF149" s="152">
        <f t="shared" si="5"/>
        <v>219.55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8" t="s">
        <v>158</v>
      </c>
      <c r="BK149" s="152">
        <f t="shared" si="9"/>
        <v>219.55</v>
      </c>
      <c r="BL149" s="18" t="s">
        <v>157</v>
      </c>
      <c r="BM149" s="18" t="s">
        <v>175</v>
      </c>
    </row>
    <row r="150" spans="2:65" s="9" customFormat="1" ht="29.85" customHeight="1">
      <c r="B150" s="134"/>
      <c r="C150" s="135"/>
      <c r="D150" s="144" t="s">
        <v>107</v>
      </c>
      <c r="E150" s="144"/>
      <c r="F150" s="144"/>
      <c r="G150" s="144"/>
      <c r="H150" s="144"/>
      <c r="I150" s="144"/>
      <c r="J150" s="144"/>
      <c r="K150" s="144"/>
      <c r="L150" s="144"/>
      <c r="M150" s="144"/>
      <c r="N150" s="226">
        <f>BK150</f>
        <v>4611.46</v>
      </c>
      <c r="O150" s="227"/>
      <c r="P150" s="227"/>
      <c r="Q150" s="227"/>
      <c r="R150" s="137"/>
      <c r="T150" s="138"/>
      <c r="U150" s="135"/>
      <c r="V150" s="135"/>
      <c r="W150" s="139">
        <f>SUM(W151:W154)</f>
        <v>23.603323600000003</v>
      </c>
      <c r="X150" s="135"/>
      <c r="Y150" s="139">
        <f>SUM(Y151:Y154)</f>
        <v>80.459260816415991</v>
      </c>
      <c r="Z150" s="135"/>
      <c r="AA150" s="140">
        <f>SUM(AA151:AA154)</f>
        <v>0</v>
      </c>
      <c r="AR150" s="141" t="s">
        <v>84</v>
      </c>
      <c r="AT150" s="142" t="s">
        <v>75</v>
      </c>
      <c r="AU150" s="142" t="s">
        <v>84</v>
      </c>
      <c r="AY150" s="141" t="s">
        <v>152</v>
      </c>
      <c r="BK150" s="143">
        <f>SUM(BK151:BK154)</f>
        <v>4611.46</v>
      </c>
    </row>
    <row r="151" spans="2:65" s="1" customFormat="1" ht="25.5" customHeight="1">
      <c r="B151" s="31"/>
      <c r="C151" s="145" t="s">
        <v>176</v>
      </c>
      <c r="D151" s="145" t="s">
        <v>153</v>
      </c>
      <c r="E151" s="146" t="s">
        <v>177</v>
      </c>
      <c r="F151" s="217" t="s">
        <v>178</v>
      </c>
      <c r="G151" s="217"/>
      <c r="H151" s="217"/>
      <c r="I151" s="217"/>
      <c r="J151" s="147" t="s">
        <v>161</v>
      </c>
      <c r="K151" s="148">
        <v>3.468</v>
      </c>
      <c r="L151" s="218">
        <v>49.78</v>
      </c>
      <c r="M151" s="218"/>
      <c r="N151" s="218">
        <f>ROUND(L151*K151,2)</f>
        <v>172.64</v>
      </c>
      <c r="O151" s="218"/>
      <c r="P151" s="218"/>
      <c r="Q151" s="218"/>
      <c r="R151" s="33"/>
      <c r="T151" s="149" t="s">
        <v>19</v>
      </c>
      <c r="U151" s="40" t="s">
        <v>43</v>
      </c>
      <c r="V151" s="150">
        <v>1.042</v>
      </c>
      <c r="W151" s="150">
        <f>V151*K151</f>
        <v>3.6136560000000002</v>
      </c>
      <c r="X151" s="150">
        <v>2.0670000000000002</v>
      </c>
      <c r="Y151" s="150">
        <f>X151*K151</f>
        <v>7.1683560000000002</v>
      </c>
      <c r="Z151" s="150">
        <v>0</v>
      </c>
      <c r="AA151" s="151">
        <f>Z151*K151</f>
        <v>0</v>
      </c>
      <c r="AR151" s="18" t="s">
        <v>157</v>
      </c>
      <c r="AT151" s="18" t="s">
        <v>153</v>
      </c>
      <c r="AU151" s="18" t="s">
        <v>158</v>
      </c>
      <c r="AY151" s="18" t="s">
        <v>152</v>
      </c>
      <c r="BE151" s="152">
        <f>IF(U151="základná",N151,0)</f>
        <v>0</v>
      </c>
      <c r="BF151" s="152">
        <f>IF(U151="znížená",N151,0)</f>
        <v>172.64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18" t="s">
        <v>158</v>
      </c>
      <c r="BK151" s="152">
        <f>ROUND(L151*K151,2)</f>
        <v>172.64</v>
      </c>
      <c r="BL151" s="18" t="s">
        <v>157</v>
      </c>
      <c r="BM151" s="18" t="s">
        <v>179</v>
      </c>
    </row>
    <row r="152" spans="2:65" s="1" customFormat="1" ht="25.5" customHeight="1">
      <c r="B152" s="31"/>
      <c r="C152" s="145" t="s">
        <v>168</v>
      </c>
      <c r="D152" s="145" t="s">
        <v>153</v>
      </c>
      <c r="E152" s="146" t="s">
        <v>180</v>
      </c>
      <c r="F152" s="217" t="s">
        <v>181</v>
      </c>
      <c r="G152" s="217"/>
      <c r="H152" s="217"/>
      <c r="I152" s="217"/>
      <c r="J152" s="147" t="s">
        <v>161</v>
      </c>
      <c r="K152" s="148">
        <v>16.065000000000001</v>
      </c>
      <c r="L152" s="218">
        <v>99.54</v>
      </c>
      <c r="M152" s="218"/>
      <c r="N152" s="218">
        <f>ROUND(L152*K152,2)</f>
        <v>1599.11</v>
      </c>
      <c r="O152" s="218"/>
      <c r="P152" s="218"/>
      <c r="Q152" s="218"/>
      <c r="R152" s="33"/>
      <c r="T152" s="149" t="s">
        <v>19</v>
      </c>
      <c r="U152" s="40" t="s">
        <v>43</v>
      </c>
      <c r="V152" s="150">
        <v>0.61770999999999998</v>
      </c>
      <c r="W152" s="150">
        <f>V152*K152</f>
        <v>9.9235111500000013</v>
      </c>
      <c r="X152" s="150">
        <v>2.1940757039999998</v>
      </c>
      <c r="Y152" s="150">
        <f>X152*K152</f>
        <v>35.247826184760001</v>
      </c>
      <c r="Z152" s="150">
        <v>0</v>
      </c>
      <c r="AA152" s="151">
        <f>Z152*K152</f>
        <v>0</v>
      </c>
      <c r="AR152" s="18" t="s">
        <v>157</v>
      </c>
      <c r="AT152" s="18" t="s">
        <v>153</v>
      </c>
      <c r="AU152" s="18" t="s">
        <v>158</v>
      </c>
      <c r="AY152" s="18" t="s">
        <v>152</v>
      </c>
      <c r="BE152" s="152">
        <f>IF(U152="základná",N152,0)</f>
        <v>0</v>
      </c>
      <c r="BF152" s="152">
        <f>IF(U152="znížená",N152,0)</f>
        <v>1599.11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18" t="s">
        <v>158</v>
      </c>
      <c r="BK152" s="152">
        <f>ROUND(L152*K152,2)</f>
        <v>1599.11</v>
      </c>
      <c r="BL152" s="18" t="s">
        <v>157</v>
      </c>
      <c r="BM152" s="18" t="s">
        <v>182</v>
      </c>
    </row>
    <row r="153" spans="2:65" s="1" customFormat="1" ht="16.5" customHeight="1">
      <c r="B153" s="31"/>
      <c r="C153" s="153" t="s">
        <v>183</v>
      </c>
      <c r="D153" s="153" t="s">
        <v>184</v>
      </c>
      <c r="E153" s="154" t="s">
        <v>185</v>
      </c>
      <c r="F153" s="219" t="s">
        <v>186</v>
      </c>
      <c r="G153" s="219"/>
      <c r="H153" s="219"/>
      <c r="I153" s="219"/>
      <c r="J153" s="155" t="s">
        <v>156</v>
      </c>
      <c r="K153" s="156">
        <v>117.81</v>
      </c>
      <c r="L153" s="220">
        <v>7.61</v>
      </c>
      <c r="M153" s="220"/>
      <c r="N153" s="220">
        <f>ROUND(L153*K153,2)</f>
        <v>896.53</v>
      </c>
      <c r="O153" s="218"/>
      <c r="P153" s="218"/>
      <c r="Q153" s="218"/>
      <c r="R153" s="33"/>
      <c r="T153" s="149" t="s">
        <v>19</v>
      </c>
      <c r="U153" s="40" t="s">
        <v>43</v>
      </c>
      <c r="V153" s="150">
        <v>0</v>
      </c>
      <c r="W153" s="150">
        <f>V153*K153</f>
        <v>0</v>
      </c>
      <c r="X153" s="150">
        <v>0</v>
      </c>
      <c r="Y153" s="150">
        <f>X153*K153</f>
        <v>0</v>
      </c>
      <c r="Z153" s="150">
        <v>0</v>
      </c>
      <c r="AA153" s="151">
        <f>Z153*K153</f>
        <v>0</v>
      </c>
      <c r="AR153" s="18" t="s">
        <v>168</v>
      </c>
      <c r="AT153" s="18" t="s">
        <v>184</v>
      </c>
      <c r="AU153" s="18" t="s">
        <v>158</v>
      </c>
      <c r="AY153" s="18" t="s">
        <v>152</v>
      </c>
      <c r="BE153" s="152">
        <f>IF(U153="základná",N153,0)</f>
        <v>0</v>
      </c>
      <c r="BF153" s="152">
        <f>IF(U153="znížená",N153,0)</f>
        <v>896.53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18" t="s">
        <v>158</v>
      </c>
      <c r="BK153" s="152">
        <f>ROUND(L153*K153,2)</f>
        <v>896.53</v>
      </c>
      <c r="BL153" s="18" t="s">
        <v>157</v>
      </c>
      <c r="BM153" s="18" t="s">
        <v>187</v>
      </c>
    </row>
    <row r="154" spans="2:65" s="1" customFormat="1" ht="25.5" customHeight="1">
      <c r="B154" s="31"/>
      <c r="C154" s="145" t="s">
        <v>172</v>
      </c>
      <c r="D154" s="145" t="s">
        <v>153</v>
      </c>
      <c r="E154" s="146" t="s">
        <v>188</v>
      </c>
      <c r="F154" s="217" t="s">
        <v>189</v>
      </c>
      <c r="G154" s="217"/>
      <c r="H154" s="217"/>
      <c r="I154" s="217"/>
      <c r="J154" s="147" t="s">
        <v>161</v>
      </c>
      <c r="K154" s="148">
        <v>17.338999999999999</v>
      </c>
      <c r="L154" s="218">
        <v>112.07</v>
      </c>
      <c r="M154" s="218"/>
      <c r="N154" s="218">
        <f>ROUND(L154*K154,2)</f>
        <v>1943.18</v>
      </c>
      <c r="O154" s="218"/>
      <c r="P154" s="218"/>
      <c r="Q154" s="218"/>
      <c r="R154" s="33"/>
      <c r="T154" s="149" t="s">
        <v>19</v>
      </c>
      <c r="U154" s="40" t="s">
        <v>43</v>
      </c>
      <c r="V154" s="150">
        <v>0.58055000000000001</v>
      </c>
      <c r="W154" s="150">
        <f>V154*K154</f>
        <v>10.066156449999999</v>
      </c>
      <c r="X154" s="150">
        <v>2.1940757039999998</v>
      </c>
      <c r="Y154" s="150">
        <f>X154*K154</f>
        <v>38.043078631655995</v>
      </c>
      <c r="Z154" s="150">
        <v>0</v>
      </c>
      <c r="AA154" s="151">
        <f>Z154*K154</f>
        <v>0</v>
      </c>
      <c r="AR154" s="18" t="s">
        <v>157</v>
      </c>
      <c r="AT154" s="18" t="s">
        <v>153</v>
      </c>
      <c r="AU154" s="18" t="s">
        <v>158</v>
      </c>
      <c r="AY154" s="18" t="s">
        <v>152</v>
      </c>
      <c r="BE154" s="152">
        <f>IF(U154="základná",N154,0)</f>
        <v>0</v>
      </c>
      <c r="BF154" s="152">
        <f>IF(U154="znížená",N154,0)</f>
        <v>1943.18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18" t="s">
        <v>158</v>
      </c>
      <c r="BK154" s="152">
        <f>ROUND(L154*K154,2)</f>
        <v>1943.18</v>
      </c>
      <c r="BL154" s="18" t="s">
        <v>157</v>
      </c>
      <c r="BM154" s="18" t="s">
        <v>10</v>
      </c>
    </row>
    <row r="155" spans="2:65" s="9" customFormat="1" ht="29.85" customHeight="1">
      <c r="B155" s="134"/>
      <c r="C155" s="135"/>
      <c r="D155" s="144" t="s">
        <v>108</v>
      </c>
      <c r="E155" s="144"/>
      <c r="F155" s="144"/>
      <c r="G155" s="144"/>
      <c r="H155" s="144"/>
      <c r="I155" s="144"/>
      <c r="J155" s="144"/>
      <c r="K155" s="144"/>
      <c r="L155" s="144"/>
      <c r="M155" s="144"/>
      <c r="N155" s="226">
        <f>BK155</f>
        <v>8411.0999999999985</v>
      </c>
      <c r="O155" s="227"/>
      <c r="P155" s="227"/>
      <c r="Q155" s="227"/>
      <c r="R155" s="137"/>
      <c r="T155" s="138"/>
      <c r="U155" s="135"/>
      <c r="V155" s="135"/>
      <c r="W155" s="139">
        <f>SUM(W156:W164)</f>
        <v>152.93010873999998</v>
      </c>
      <c r="X155" s="135"/>
      <c r="Y155" s="139">
        <f>SUM(Y156:Y164)</f>
        <v>41.779330651279992</v>
      </c>
      <c r="Z155" s="135"/>
      <c r="AA155" s="140">
        <f>SUM(AA156:AA164)</f>
        <v>0</v>
      </c>
      <c r="AR155" s="141" t="s">
        <v>84</v>
      </c>
      <c r="AT155" s="142" t="s">
        <v>75</v>
      </c>
      <c r="AU155" s="142" t="s">
        <v>84</v>
      </c>
      <c r="AY155" s="141" t="s">
        <v>152</v>
      </c>
      <c r="BK155" s="143">
        <f>SUM(BK156:BK164)</f>
        <v>8411.0999999999985</v>
      </c>
    </row>
    <row r="156" spans="2:65" s="1" customFormat="1" ht="25.5" customHeight="1">
      <c r="B156" s="31"/>
      <c r="C156" s="145" t="s">
        <v>190</v>
      </c>
      <c r="D156" s="145" t="s">
        <v>153</v>
      </c>
      <c r="E156" s="146" t="s">
        <v>191</v>
      </c>
      <c r="F156" s="217" t="s">
        <v>192</v>
      </c>
      <c r="G156" s="217"/>
      <c r="H156" s="217"/>
      <c r="I156" s="217"/>
      <c r="J156" s="147" t="s">
        <v>161</v>
      </c>
      <c r="K156" s="148">
        <v>3.7949999999999999</v>
      </c>
      <c r="L156" s="218">
        <v>142.66</v>
      </c>
      <c r="M156" s="218"/>
      <c r="N156" s="218">
        <f t="shared" ref="N156:N164" si="10">ROUND(L156*K156,2)</f>
        <v>541.39</v>
      </c>
      <c r="O156" s="218"/>
      <c r="P156" s="218"/>
      <c r="Q156" s="218"/>
      <c r="R156" s="33"/>
      <c r="T156" s="149" t="s">
        <v>19</v>
      </c>
      <c r="U156" s="40" t="s">
        <v>43</v>
      </c>
      <c r="V156" s="150">
        <v>3.3591600000000001</v>
      </c>
      <c r="W156" s="150">
        <f t="shared" ref="W156:W164" si="11">V156*K156</f>
        <v>12.7480122</v>
      </c>
      <c r="X156" s="150">
        <v>2.1182932640000001</v>
      </c>
      <c r="Y156" s="150">
        <f t="shared" ref="Y156:Y164" si="12">X156*K156</f>
        <v>8.0389229368800006</v>
      </c>
      <c r="Z156" s="150">
        <v>0</v>
      </c>
      <c r="AA156" s="151">
        <f t="shared" ref="AA156:AA164" si="13">Z156*K156</f>
        <v>0</v>
      </c>
      <c r="AR156" s="18" t="s">
        <v>157</v>
      </c>
      <c r="AT156" s="18" t="s">
        <v>153</v>
      </c>
      <c r="AU156" s="18" t="s">
        <v>158</v>
      </c>
      <c r="AY156" s="18" t="s">
        <v>152</v>
      </c>
      <c r="BE156" s="152">
        <f t="shared" ref="BE156:BE164" si="14">IF(U156="základná",N156,0)</f>
        <v>0</v>
      </c>
      <c r="BF156" s="152">
        <f t="shared" ref="BF156:BF164" si="15">IF(U156="znížená",N156,0)</f>
        <v>541.39</v>
      </c>
      <c r="BG156" s="152">
        <f t="shared" ref="BG156:BG164" si="16">IF(U156="zákl. prenesená",N156,0)</f>
        <v>0</v>
      </c>
      <c r="BH156" s="152">
        <f t="shared" ref="BH156:BH164" si="17">IF(U156="zníž. prenesená",N156,0)</f>
        <v>0</v>
      </c>
      <c r="BI156" s="152">
        <f t="shared" ref="BI156:BI164" si="18">IF(U156="nulová",N156,0)</f>
        <v>0</v>
      </c>
      <c r="BJ156" s="18" t="s">
        <v>158</v>
      </c>
      <c r="BK156" s="152">
        <f t="shared" ref="BK156:BK164" si="19">ROUND(L156*K156,2)</f>
        <v>541.39</v>
      </c>
      <c r="BL156" s="18" t="s">
        <v>157</v>
      </c>
      <c r="BM156" s="18" t="s">
        <v>193</v>
      </c>
    </row>
    <row r="157" spans="2:65" s="1" customFormat="1" ht="38.25" customHeight="1">
      <c r="B157" s="31"/>
      <c r="C157" s="145" t="s">
        <v>175</v>
      </c>
      <c r="D157" s="145" t="s">
        <v>153</v>
      </c>
      <c r="E157" s="146" t="s">
        <v>194</v>
      </c>
      <c r="F157" s="217" t="s">
        <v>195</v>
      </c>
      <c r="G157" s="217"/>
      <c r="H157" s="217"/>
      <c r="I157" s="217"/>
      <c r="J157" s="147" t="s">
        <v>161</v>
      </c>
      <c r="K157" s="148">
        <v>21.350999999999999</v>
      </c>
      <c r="L157" s="218">
        <v>112.03</v>
      </c>
      <c r="M157" s="218"/>
      <c r="N157" s="218">
        <f t="shared" si="10"/>
        <v>2391.9499999999998</v>
      </c>
      <c r="O157" s="218"/>
      <c r="P157" s="218"/>
      <c r="Q157" s="218"/>
      <c r="R157" s="33"/>
      <c r="T157" s="149" t="s">
        <v>19</v>
      </c>
      <c r="U157" s="40" t="s">
        <v>43</v>
      </c>
      <c r="V157" s="150">
        <v>1.8945000000000001</v>
      </c>
      <c r="W157" s="150">
        <f t="shared" si="11"/>
        <v>40.449469499999999</v>
      </c>
      <c r="X157" s="150">
        <v>0.49402639999999998</v>
      </c>
      <c r="Y157" s="150">
        <f t="shared" si="12"/>
        <v>10.547957666399999</v>
      </c>
      <c r="Z157" s="150">
        <v>0</v>
      </c>
      <c r="AA157" s="151">
        <f t="shared" si="13"/>
        <v>0</v>
      </c>
      <c r="AR157" s="18" t="s">
        <v>157</v>
      </c>
      <c r="AT157" s="18" t="s">
        <v>153</v>
      </c>
      <c r="AU157" s="18" t="s">
        <v>158</v>
      </c>
      <c r="AY157" s="18" t="s">
        <v>152</v>
      </c>
      <c r="BE157" s="152">
        <f t="shared" si="14"/>
        <v>0</v>
      </c>
      <c r="BF157" s="152">
        <f t="shared" si="15"/>
        <v>2391.9499999999998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8" t="s">
        <v>158</v>
      </c>
      <c r="BK157" s="152">
        <f t="shared" si="19"/>
        <v>2391.9499999999998</v>
      </c>
      <c r="BL157" s="18" t="s">
        <v>157</v>
      </c>
      <c r="BM157" s="18" t="s">
        <v>196</v>
      </c>
    </row>
    <row r="158" spans="2:65" s="1" customFormat="1" ht="38.25" customHeight="1">
      <c r="B158" s="31"/>
      <c r="C158" s="145" t="s">
        <v>197</v>
      </c>
      <c r="D158" s="145" t="s">
        <v>153</v>
      </c>
      <c r="E158" s="146" t="s">
        <v>198</v>
      </c>
      <c r="F158" s="217" t="s">
        <v>199</v>
      </c>
      <c r="G158" s="217"/>
      <c r="H158" s="217"/>
      <c r="I158" s="217"/>
      <c r="J158" s="147" t="s">
        <v>161</v>
      </c>
      <c r="K158" s="148">
        <v>20.591999999999999</v>
      </c>
      <c r="L158" s="218">
        <v>142.93</v>
      </c>
      <c r="M158" s="218"/>
      <c r="N158" s="218">
        <f t="shared" si="10"/>
        <v>2943.21</v>
      </c>
      <c r="O158" s="218"/>
      <c r="P158" s="218"/>
      <c r="Q158" s="218"/>
      <c r="R158" s="33"/>
      <c r="T158" s="149" t="s">
        <v>19</v>
      </c>
      <c r="U158" s="40" t="s">
        <v>43</v>
      </c>
      <c r="V158" s="150">
        <v>2.2747899999999999</v>
      </c>
      <c r="W158" s="150">
        <f t="shared" si="11"/>
        <v>46.842475679999993</v>
      </c>
      <c r="X158" s="150">
        <v>0.69987339999999998</v>
      </c>
      <c r="Y158" s="150">
        <f t="shared" si="12"/>
        <v>14.411793052799998</v>
      </c>
      <c r="Z158" s="150">
        <v>0</v>
      </c>
      <c r="AA158" s="151">
        <f t="shared" si="13"/>
        <v>0</v>
      </c>
      <c r="AR158" s="18" t="s">
        <v>157</v>
      </c>
      <c r="AT158" s="18" t="s">
        <v>153</v>
      </c>
      <c r="AU158" s="18" t="s">
        <v>158</v>
      </c>
      <c r="AY158" s="18" t="s">
        <v>152</v>
      </c>
      <c r="BE158" s="152">
        <f t="shared" si="14"/>
        <v>0</v>
      </c>
      <c r="BF158" s="152">
        <f t="shared" si="15"/>
        <v>2943.21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8" t="s">
        <v>158</v>
      </c>
      <c r="BK158" s="152">
        <f t="shared" si="19"/>
        <v>2943.21</v>
      </c>
      <c r="BL158" s="18" t="s">
        <v>157</v>
      </c>
      <c r="BM158" s="18" t="s">
        <v>200</v>
      </c>
    </row>
    <row r="159" spans="2:65" s="1" customFormat="1" ht="25.5" customHeight="1">
      <c r="B159" s="31"/>
      <c r="C159" s="145" t="s">
        <v>179</v>
      </c>
      <c r="D159" s="145" t="s">
        <v>153</v>
      </c>
      <c r="E159" s="146" t="s">
        <v>201</v>
      </c>
      <c r="F159" s="217" t="s">
        <v>202</v>
      </c>
      <c r="G159" s="217"/>
      <c r="H159" s="217"/>
      <c r="I159" s="217"/>
      <c r="J159" s="147" t="s">
        <v>203</v>
      </c>
      <c r="K159" s="148">
        <v>15</v>
      </c>
      <c r="L159" s="218">
        <v>4.2300000000000004</v>
      </c>
      <c r="M159" s="218"/>
      <c r="N159" s="218">
        <f t="shared" si="10"/>
        <v>63.45</v>
      </c>
      <c r="O159" s="218"/>
      <c r="P159" s="218"/>
      <c r="Q159" s="218"/>
      <c r="R159" s="33"/>
      <c r="T159" s="149" t="s">
        <v>19</v>
      </c>
      <c r="U159" s="40" t="s">
        <v>43</v>
      </c>
      <c r="V159" s="150">
        <v>0.28699999999999998</v>
      </c>
      <c r="W159" s="150">
        <f t="shared" si="11"/>
        <v>4.3049999999999997</v>
      </c>
      <c r="X159" s="150">
        <v>7.9760000000000005E-3</v>
      </c>
      <c r="Y159" s="150">
        <f t="shared" si="12"/>
        <v>0.11964000000000001</v>
      </c>
      <c r="Z159" s="150">
        <v>0</v>
      </c>
      <c r="AA159" s="151">
        <f t="shared" si="13"/>
        <v>0</v>
      </c>
      <c r="AR159" s="18" t="s">
        <v>157</v>
      </c>
      <c r="AT159" s="18" t="s">
        <v>153</v>
      </c>
      <c r="AU159" s="18" t="s">
        <v>158</v>
      </c>
      <c r="AY159" s="18" t="s">
        <v>152</v>
      </c>
      <c r="BE159" s="152">
        <f t="shared" si="14"/>
        <v>0</v>
      </c>
      <c r="BF159" s="152">
        <f t="shared" si="15"/>
        <v>63.45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8" t="s">
        <v>158</v>
      </c>
      <c r="BK159" s="152">
        <f t="shared" si="19"/>
        <v>63.45</v>
      </c>
      <c r="BL159" s="18" t="s">
        <v>157</v>
      </c>
      <c r="BM159" s="18" t="s">
        <v>204</v>
      </c>
    </row>
    <row r="160" spans="2:65" s="1" customFormat="1" ht="25.5" customHeight="1">
      <c r="B160" s="31"/>
      <c r="C160" s="153" t="s">
        <v>205</v>
      </c>
      <c r="D160" s="153" t="s">
        <v>184</v>
      </c>
      <c r="E160" s="154" t="s">
        <v>206</v>
      </c>
      <c r="F160" s="219" t="s">
        <v>207</v>
      </c>
      <c r="G160" s="219"/>
      <c r="H160" s="219"/>
      <c r="I160" s="219"/>
      <c r="J160" s="155" t="s">
        <v>203</v>
      </c>
      <c r="K160" s="156">
        <v>1.01</v>
      </c>
      <c r="L160" s="220">
        <v>43.43</v>
      </c>
      <c r="M160" s="220"/>
      <c r="N160" s="220">
        <f t="shared" si="10"/>
        <v>43.86</v>
      </c>
      <c r="O160" s="218"/>
      <c r="P160" s="218"/>
      <c r="Q160" s="218"/>
      <c r="R160" s="33"/>
      <c r="T160" s="149" t="s">
        <v>19</v>
      </c>
      <c r="U160" s="40" t="s">
        <v>43</v>
      </c>
      <c r="V160" s="150">
        <v>0</v>
      </c>
      <c r="W160" s="150">
        <f t="shared" si="11"/>
        <v>0</v>
      </c>
      <c r="X160" s="150">
        <v>8.1000000000000003E-2</v>
      </c>
      <c r="Y160" s="150">
        <f t="shared" si="12"/>
        <v>8.1810000000000008E-2</v>
      </c>
      <c r="Z160" s="150">
        <v>0</v>
      </c>
      <c r="AA160" s="151">
        <f t="shared" si="13"/>
        <v>0</v>
      </c>
      <c r="AR160" s="18" t="s">
        <v>168</v>
      </c>
      <c r="AT160" s="18" t="s">
        <v>184</v>
      </c>
      <c r="AU160" s="18" t="s">
        <v>158</v>
      </c>
      <c r="AY160" s="18" t="s">
        <v>152</v>
      </c>
      <c r="BE160" s="152">
        <f t="shared" si="14"/>
        <v>0</v>
      </c>
      <c r="BF160" s="152">
        <f t="shared" si="15"/>
        <v>43.86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8" t="s">
        <v>158</v>
      </c>
      <c r="BK160" s="152">
        <f t="shared" si="19"/>
        <v>43.86</v>
      </c>
      <c r="BL160" s="18" t="s">
        <v>157</v>
      </c>
      <c r="BM160" s="18" t="s">
        <v>208</v>
      </c>
    </row>
    <row r="161" spans="2:65" s="1" customFormat="1" ht="25.5" customHeight="1">
      <c r="B161" s="31"/>
      <c r="C161" s="153" t="s">
        <v>182</v>
      </c>
      <c r="D161" s="153" t="s">
        <v>184</v>
      </c>
      <c r="E161" s="154" t="s">
        <v>209</v>
      </c>
      <c r="F161" s="219" t="s">
        <v>210</v>
      </c>
      <c r="G161" s="219"/>
      <c r="H161" s="219"/>
      <c r="I161" s="219"/>
      <c r="J161" s="155" t="s">
        <v>203</v>
      </c>
      <c r="K161" s="156">
        <v>3.03</v>
      </c>
      <c r="L161" s="220">
        <v>30.9</v>
      </c>
      <c r="M161" s="220"/>
      <c r="N161" s="220">
        <f t="shared" si="10"/>
        <v>93.63</v>
      </c>
      <c r="O161" s="218"/>
      <c r="P161" s="218"/>
      <c r="Q161" s="218"/>
      <c r="R161" s="33"/>
      <c r="T161" s="149" t="s">
        <v>19</v>
      </c>
      <c r="U161" s="40" t="s">
        <v>43</v>
      </c>
      <c r="V161" s="150">
        <v>0</v>
      </c>
      <c r="W161" s="150">
        <f t="shared" si="11"/>
        <v>0</v>
      </c>
      <c r="X161" s="150">
        <v>6.8000000000000005E-2</v>
      </c>
      <c r="Y161" s="150">
        <f t="shared" si="12"/>
        <v>0.20604</v>
      </c>
      <c r="Z161" s="150">
        <v>0</v>
      </c>
      <c r="AA161" s="151">
        <f t="shared" si="13"/>
        <v>0</v>
      </c>
      <c r="AR161" s="18" t="s">
        <v>168</v>
      </c>
      <c r="AT161" s="18" t="s">
        <v>184</v>
      </c>
      <c r="AU161" s="18" t="s">
        <v>158</v>
      </c>
      <c r="AY161" s="18" t="s">
        <v>152</v>
      </c>
      <c r="BE161" s="152">
        <f t="shared" si="14"/>
        <v>0</v>
      </c>
      <c r="BF161" s="152">
        <f t="shared" si="15"/>
        <v>93.63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8" t="s">
        <v>158</v>
      </c>
      <c r="BK161" s="152">
        <f t="shared" si="19"/>
        <v>93.63</v>
      </c>
      <c r="BL161" s="18" t="s">
        <v>157</v>
      </c>
      <c r="BM161" s="18" t="s">
        <v>211</v>
      </c>
    </row>
    <row r="162" spans="2:65" s="1" customFormat="1" ht="25.5" customHeight="1">
      <c r="B162" s="31"/>
      <c r="C162" s="153" t="s">
        <v>212</v>
      </c>
      <c r="D162" s="153" t="s">
        <v>184</v>
      </c>
      <c r="E162" s="154" t="s">
        <v>213</v>
      </c>
      <c r="F162" s="219" t="s">
        <v>214</v>
      </c>
      <c r="G162" s="219"/>
      <c r="H162" s="219"/>
      <c r="I162" s="219"/>
      <c r="J162" s="155" t="s">
        <v>203</v>
      </c>
      <c r="K162" s="156">
        <v>1.01</v>
      </c>
      <c r="L162" s="220">
        <v>46</v>
      </c>
      <c r="M162" s="220"/>
      <c r="N162" s="220">
        <f t="shared" si="10"/>
        <v>46.46</v>
      </c>
      <c r="O162" s="218"/>
      <c r="P162" s="218"/>
      <c r="Q162" s="218"/>
      <c r="R162" s="33"/>
      <c r="T162" s="149" t="s">
        <v>19</v>
      </c>
      <c r="U162" s="40" t="s">
        <v>43</v>
      </c>
      <c r="V162" s="150">
        <v>0</v>
      </c>
      <c r="W162" s="150">
        <f t="shared" si="11"/>
        <v>0</v>
      </c>
      <c r="X162" s="150">
        <v>9.0999999999999998E-2</v>
      </c>
      <c r="Y162" s="150">
        <f t="shared" si="12"/>
        <v>9.1909999999999992E-2</v>
      </c>
      <c r="Z162" s="150">
        <v>0</v>
      </c>
      <c r="AA162" s="151">
        <f t="shared" si="13"/>
        <v>0</v>
      </c>
      <c r="AR162" s="18" t="s">
        <v>168</v>
      </c>
      <c r="AT162" s="18" t="s">
        <v>184</v>
      </c>
      <c r="AU162" s="18" t="s">
        <v>158</v>
      </c>
      <c r="AY162" s="18" t="s">
        <v>152</v>
      </c>
      <c r="BE162" s="152">
        <f t="shared" si="14"/>
        <v>0</v>
      </c>
      <c r="BF162" s="152">
        <f t="shared" si="15"/>
        <v>46.46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8" t="s">
        <v>158</v>
      </c>
      <c r="BK162" s="152">
        <f t="shared" si="19"/>
        <v>46.46</v>
      </c>
      <c r="BL162" s="18" t="s">
        <v>157</v>
      </c>
      <c r="BM162" s="18" t="s">
        <v>215</v>
      </c>
    </row>
    <row r="163" spans="2:65" s="1" customFormat="1" ht="25.5" customHeight="1">
      <c r="B163" s="31"/>
      <c r="C163" s="153" t="s">
        <v>187</v>
      </c>
      <c r="D163" s="153" t="s">
        <v>184</v>
      </c>
      <c r="E163" s="154" t="s">
        <v>216</v>
      </c>
      <c r="F163" s="219" t="s">
        <v>217</v>
      </c>
      <c r="G163" s="219"/>
      <c r="H163" s="219"/>
      <c r="I163" s="219"/>
      <c r="J163" s="155" t="s">
        <v>203</v>
      </c>
      <c r="K163" s="156">
        <v>10.1</v>
      </c>
      <c r="L163" s="220">
        <v>15</v>
      </c>
      <c r="M163" s="220"/>
      <c r="N163" s="220">
        <f t="shared" si="10"/>
        <v>151.5</v>
      </c>
      <c r="O163" s="218"/>
      <c r="P163" s="218"/>
      <c r="Q163" s="218"/>
      <c r="R163" s="33"/>
      <c r="T163" s="149" t="s">
        <v>19</v>
      </c>
      <c r="U163" s="40" t="s">
        <v>43</v>
      </c>
      <c r="V163" s="150">
        <v>0</v>
      </c>
      <c r="W163" s="150">
        <f t="shared" si="11"/>
        <v>0</v>
      </c>
      <c r="X163" s="150">
        <v>2.5999999999999999E-2</v>
      </c>
      <c r="Y163" s="150">
        <f t="shared" si="12"/>
        <v>0.2626</v>
      </c>
      <c r="Z163" s="150">
        <v>0</v>
      </c>
      <c r="AA163" s="151">
        <f t="shared" si="13"/>
        <v>0</v>
      </c>
      <c r="AR163" s="18" t="s">
        <v>168</v>
      </c>
      <c r="AT163" s="18" t="s">
        <v>184</v>
      </c>
      <c r="AU163" s="18" t="s">
        <v>158</v>
      </c>
      <c r="AY163" s="18" t="s">
        <v>152</v>
      </c>
      <c r="BE163" s="152">
        <f t="shared" si="14"/>
        <v>0</v>
      </c>
      <c r="BF163" s="152">
        <f t="shared" si="15"/>
        <v>151.5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8" t="s">
        <v>158</v>
      </c>
      <c r="BK163" s="152">
        <f t="shared" si="19"/>
        <v>151.5</v>
      </c>
      <c r="BL163" s="18" t="s">
        <v>157</v>
      </c>
      <c r="BM163" s="18" t="s">
        <v>218</v>
      </c>
    </row>
    <row r="164" spans="2:65" s="1" customFormat="1" ht="25.5" customHeight="1">
      <c r="B164" s="31"/>
      <c r="C164" s="145" t="s">
        <v>219</v>
      </c>
      <c r="D164" s="145" t="s">
        <v>153</v>
      </c>
      <c r="E164" s="146" t="s">
        <v>220</v>
      </c>
      <c r="F164" s="217" t="s">
        <v>221</v>
      </c>
      <c r="G164" s="217"/>
      <c r="H164" s="217"/>
      <c r="I164" s="217"/>
      <c r="J164" s="147" t="s">
        <v>156</v>
      </c>
      <c r="K164" s="148">
        <v>114.512</v>
      </c>
      <c r="L164" s="218">
        <v>18.649999999999999</v>
      </c>
      <c r="M164" s="218"/>
      <c r="N164" s="218">
        <f t="shared" si="10"/>
        <v>2135.65</v>
      </c>
      <c r="O164" s="218"/>
      <c r="P164" s="218"/>
      <c r="Q164" s="218"/>
      <c r="R164" s="33"/>
      <c r="T164" s="149" t="s">
        <v>19</v>
      </c>
      <c r="U164" s="40" t="s">
        <v>43</v>
      </c>
      <c r="V164" s="150">
        <v>0.42427999999999999</v>
      </c>
      <c r="W164" s="150">
        <f t="shared" si="11"/>
        <v>48.585151359999998</v>
      </c>
      <c r="X164" s="150">
        <v>7.0024600000000006E-2</v>
      </c>
      <c r="Y164" s="150">
        <f t="shared" si="12"/>
        <v>8.0186569952000006</v>
      </c>
      <c r="Z164" s="150">
        <v>0</v>
      </c>
      <c r="AA164" s="151">
        <f t="shared" si="13"/>
        <v>0</v>
      </c>
      <c r="AR164" s="18" t="s">
        <v>157</v>
      </c>
      <c r="AT164" s="18" t="s">
        <v>153</v>
      </c>
      <c r="AU164" s="18" t="s">
        <v>158</v>
      </c>
      <c r="AY164" s="18" t="s">
        <v>152</v>
      </c>
      <c r="BE164" s="152">
        <f t="shared" si="14"/>
        <v>0</v>
      </c>
      <c r="BF164" s="152">
        <f t="shared" si="15"/>
        <v>2135.65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8" t="s">
        <v>158</v>
      </c>
      <c r="BK164" s="152">
        <f t="shared" si="19"/>
        <v>2135.65</v>
      </c>
      <c r="BL164" s="18" t="s">
        <v>157</v>
      </c>
      <c r="BM164" s="18" t="s">
        <v>222</v>
      </c>
    </row>
    <row r="165" spans="2:65" s="9" customFormat="1" ht="29.85" customHeight="1">
      <c r="B165" s="134"/>
      <c r="C165" s="135"/>
      <c r="D165" s="144" t="s">
        <v>109</v>
      </c>
      <c r="E165" s="144"/>
      <c r="F165" s="144"/>
      <c r="G165" s="144"/>
      <c r="H165" s="144"/>
      <c r="I165" s="144"/>
      <c r="J165" s="144"/>
      <c r="K165" s="144"/>
      <c r="L165" s="144"/>
      <c r="M165" s="144"/>
      <c r="N165" s="226">
        <f>BK165</f>
        <v>1594.72</v>
      </c>
      <c r="O165" s="227"/>
      <c r="P165" s="227"/>
      <c r="Q165" s="227"/>
      <c r="R165" s="137"/>
      <c r="T165" s="138"/>
      <c r="U165" s="135"/>
      <c r="V165" s="135"/>
      <c r="W165" s="139">
        <f>SUM(W166:W169)</f>
        <v>55.71029729</v>
      </c>
      <c r="X165" s="135"/>
      <c r="Y165" s="139">
        <f>SUM(Y166:Y169)</f>
        <v>12.58536562566</v>
      </c>
      <c r="Z165" s="135"/>
      <c r="AA165" s="140">
        <f>SUM(AA166:AA169)</f>
        <v>0</v>
      </c>
      <c r="AR165" s="141" t="s">
        <v>84</v>
      </c>
      <c r="AT165" s="142" t="s">
        <v>75</v>
      </c>
      <c r="AU165" s="142" t="s">
        <v>84</v>
      </c>
      <c r="AY165" s="141" t="s">
        <v>152</v>
      </c>
      <c r="BK165" s="143">
        <f>SUM(BK166:BK169)</f>
        <v>1594.72</v>
      </c>
    </row>
    <row r="166" spans="2:65" s="1" customFormat="1" ht="25.5" customHeight="1">
      <c r="B166" s="31"/>
      <c r="C166" s="145" t="s">
        <v>10</v>
      </c>
      <c r="D166" s="145" t="s">
        <v>153</v>
      </c>
      <c r="E166" s="146" t="s">
        <v>223</v>
      </c>
      <c r="F166" s="217" t="s">
        <v>224</v>
      </c>
      <c r="G166" s="217"/>
      <c r="H166" s="217"/>
      <c r="I166" s="217"/>
      <c r="J166" s="147" t="s">
        <v>161</v>
      </c>
      <c r="K166" s="148">
        <v>5.1059999999999999</v>
      </c>
      <c r="L166" s="218">
        <v>121.18</v>
      </c>
      <c r="M166" s="218"/>
      <c r="N166" s="218">
        <f>ROUND(L166*K166,2)</f>
        <v>618.75</v>
      </c>
      <c r="O166" s="218"/>
      <c r="P166" s="218"/>
      <c r="Q166" s="218"/>
      <c r="R166" s="33"/>
      <c r="T166" s="149" t="s">
        <v>19</v>
      </c>
      <c r="U166" s="40" t="s">
        <v>43</v>
      </c>
      <c r="V166" s="150">
        <v>1.5638700000000001</v>
      </c>
      <c r="W166" s="150">
        <f>V166*K166</f>
        <v>7.9851202200000007</v>
      </c>
      <c r="X166" s="150">
        <v>2.2128836999999999</v>
      </c>
      <c r="Y166" s="150">
        <f>X166*K166</f>
        <v>11.298984172199999</v>
      </c>
      <c r="Z166" s="150">
        <v>0</v>
      </c>
      <c r="AA166" s="151">
        <f>Z166*K166</f>
        <v>0</v>
      </c>
      <c r="AR166" s="18" t="s">
        <v>157</v>
      </c>
      <c r="AT166" s="18" t="s">
        <v>153</v>
      </c>
      <c r="AU166" s="18" t="s">
        <v>158</v>
      </c>
      <c r="AY166" s="18" t="s">
        <v>152</v>
      </c>
      <c r="BE166" s="152">
        <f>IF(U166="základná",N166,0)</f>
        <v>0</v>
      </c>
      <c r="BF166" s="152">
        <f>IF(U166="znížená",N166,0)</f>
        <v>618.75</v>
      </c>
      <c r="BG166" s="152">
        <f>IF(U166="zákl. prenesená",N166,0)</f>
        <v>0</v>
      </c>
      <c r="BH166" s="152">
        <f>IF(U166="zníž. prenesená",N166,0)</f>
        <v>0</v>
      </c>
      <c r="BI166" s="152">
        <f>IF(U166="nulová",N166,0)</f>
        <v>0</v>
      </c>
      <c r="BJ166" s="18" t="s">
        <v>158</v>
      </c>
      <c r="BK166" s="152">
        <f>ROUND(L166*K166,2)</f>
        <v>618.75</v>
      </c>
      <c r="BL166" s="18" t="s">
        <v>157</v>
      </c>
      <c r="BM166" s="18" t="s">
        <v>225</v>
      </c>
    </row>
    <row r="167" spans="2:65" s="1" customFormat="1" ht="25.5" customHeight="1">
      <c r="B167" s="31"/>
      <c r="C167" s="145" t="s">
        <v>226</v>
      </c>
      <c r="D167" s="145" t="s">
        <v>153</v>
      </c>
      <c r="E167" s="146" t="s">
        <v>227</v>
      </c>
      <c r="F167" s="217" t="s">
        <v>228</v>
      </c>
      <c r="G167" s="217"/>
      <c r="H167" s="217"/>
      <c r="I167" s="217"/>
      <c r="J167" s="147" t="s">
        <v>156</v>
      </c>
      <c r="K167" s="148">
        <v>37.08</v>
      </c>
      <c r="L167" s="218">
        <v>4.7300000000000004</v>
      </c>
      <c r="M167" s="218"/>
      <c r="N167" s="218">
        <f>ROUND(L167*K167,2)</f>
        <v>175.39</v>
      </c>
      <c r="O167" s="218"/>
      <c r="P167" s="218"/>
      <c r="Q167" s="218"/>
      <c r="R167" s="33"/>
      <c r="T167" s="149" t="s">
        <v>19</v>
      </c>
      <c r="U167" s="40" t="s">
        <v>43</v>
      </c>
      <c r="V167" s="150">
        <v>0.48230000000000001</v>
      </c>
      <c r="W167" s="150">
        <f>V167*K167</f>
        <v>17.883683999999999</v>
      </c>
      <c r="X167" s="150">
        <v>1.8540000000000001E-2</v>
      </c>
      <c r="Y167" s="150">
        <f>X167*K167</f>
        <v>0.68746320000000005</v>
      </c>
      <c r="Z167" s="150">
        <v>0</v>
      </c>
      <c r="AA167" s="151">
        <f>Z167*K167</f>
        <v>0</v>
      </c>
      <c r="AR167" s="18" t="s">
        <v>157</v>
      </c>
      <c r="AT167" s="18" t="s">
        <v>153</v>
      </c>
      <c r="AU167" s="18" t="s">
        <v>158</v>
      </c>
      <c r="AY167" s="18" t="s">
        <v>152</v>
      </c>
      <c r="BE167" s="152">
        <f>IF(U167="základná",N167,0)</f>
        <v>0</v>
      </c>
      <c r="BF167" s="152">
        <f>IF(U167="znížená",N167,0)</f>
        <v>175.39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18" t="s">
        <v>158</v>
      </c>
      <c r="BK167" s="152">
        <f>ROUND(L167*K167,2)</f>
        <v>175.39</v>
      </c>
      <c r="BL167" s="18" t="s">
        <v>157</v>
      </c>
      <c r="BM167" s="18" t="s">
        <v>229</v>
      </c>
    </row>
    <row r="168" spans="2:65" s="1" customFormat="1" ht="25.5" customHeight="1">
      <c r="B168" s="31"/>
      <c r="C168" s="145" t="s">
        <v>193</v>
      </c>
      <c r="D168" s="145" t="s">
        <v>153</v>
      </c>
      <c r="E168" s="146" t="s">
        <v>230</v>
      </c>
      <c r="F168" s="217" t="s">
        <v>231</v>
      </c>
      <c r="G168" s="217"/>
      <c r="H168" s="217"/>
      <c r="I168" s="217"/>
      <c r="J168" s="147" t="s">
        <v>156</v>
      </c>
      <c r="K168" s="148">
        <v>37.08</v>
      </c>
      <c r="L168" s="218">
        <v>1.79</v>
      </c>
      <c r="M168" s="218"/>
      <c r="N168" s="218">
        <f>ROUND(L168*K168,2)</f>
        <v>66.37</v>
      </c>
      <c r="O168" s="218"/>
      <c r="P168" s="218"/>
      <c r="Q168" s="218"/>
      <c r="R168" s="33"/>
      <c r="T168" s="149" t="s">
        <v>19</v>
      </c>
      <c r="U168" s="40" t="s">
        <v>43</v>
      </c>
      <c r="V168" s="150">
        <v>0.23899999999999999</v>
      </c>
      <c r="W168" s="150">
        <f>V168*K168</f>
        <v>8.8621199999999991</v>
      </c>
      <c r="X168" s="150">
        <v>0</v>
      </c>
      <c r="Y168" s="150">
        <f>X168*K168</f>
        <v>0</v>
      </c>
      <c r="Z168" s="150">
        <v>0</v>
      </c>
      <c r="AA168" s="151">
        <f>Z168*K168</f>
        <v>0</v>
      </c>
      <c r="AR168" s="18" t="s">
        <v>157</v>
      </c>
      <c r="AT168" s="18" t="s">
        <v>153</v>
      </c>
      <c r="AU168" s="18" t="s">
        <v>158</v>
      </c>
      <c r="AY168" s="18" t="s">
        <v>152</v>
      </c>
      <c r="BE168" s="152">
        <f>IF(U168="základná",N168,0)</f>
        <v>0</v>
      </c>
      <c r="BF168" s="152">
        <f>IF(U168="znížená",N168,0)</f>
        <v>66.37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18" t="s">
        <v>158</v>
      </c>
      <c r="BK168" s="152">
        <f>ROUND(L168*K168,2)</f>
        <v>66.37</v>
      </c>
      <c r="BL168" s="18" t="s">
        <v>157</v>
      </c>
      <c r="BM168" s="18" t="s">
        <v>232</v>
      </c>
    </row>
    <row r="169" spans="2:65" s="1" customFormat="1" ht="25.5" customHeight="1">
      <c r="B169" s="31"/>
      <c r="C169" s="145" t="s">
        <v>233</v>
      </c>
      <c r="D169" s="145" t="s">
        <v>153</v>
      </c>
      <c r="E169" s="146" t="s">
        <v>234</v>
      </c>
      <c r="F169" s="217" t="s">
        <v>235</v>
      </c>
      <c r="G169" s="217"/>
      <c r="H169" s="217"/>
      <c r="I169" s="217"/>
      <c r="J169" s="147" t="s">
        <v>236</v>
      </c>
      <c r="K169" s="148">
        <v>0.58899999999999997</v>
      </c>
      <c r="L169" s="218">
        <v>1246.54</v>
      </c>
      <c r="M169" s="218"/>
      <c r="N169" s="218">
        <f>ROUND(L169*K169,2)</f>
        <v>734.21</v>
      </c>
      <c r="O169" s="218"/>
      <c r="P169" s="218"/>
      <c r="Q169" s="218"/>
      <c r="R169" s="33"/>
      <c r="T169" s="149" t="s">
        <v>19</v>
      </c>
      <c r="U169" s="40" t="s">
        <v>43</v>
      </c>
      <c r="V169" s="150">
        <v>35.618630000000003</v>
      </c>
      <c r="W169" s="150">
        <f>V169*K169</f>
        <v>20.979373070000001</v>
      </c>
      <c r="X169" s="150">
        <v>1.0168391400000001</v>
      </c>
      <c r="Y169" s="150">
        <f>X169*K169</f>
        <v>0.59891825346000005</v>
      </c>
      <c r="Z169" s="150">
        <v>0</v>
      </c>
      <c r="AA169" s="151">
        <f>Z169*K169</f>
        <v>0</v>
      </c>
      <c r="AR169" s="18" t="s">
        <v>157</v>
      </c>
      <c r="AT169" s="18" t="s">
        <v>153</v>
      </c>
      <c r="AU169" s="18" t="s">
        <v>158</v>
      </c>
      <c r="AY169" s="18" t="s">
        <v>152</v>
      </c>
      <c r="BE169" s="152">
        <f>IF(U169="základná",N169,0)</f>
        <v>0</v>
      </c>
      <c r="BF169" s="152">
        <f>IF(U169="znížená",N169,0)</f>
        <v>734.21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18" t="s">
        <v>158</v>
      </c>
      <c r="BK169" s="152">
        <f>ROUND(L169*K169,2)</f>
        <v>734.21</v>
      </c>
      <c r="BL169" s="18" t="s">
        <v>157</v>
      </c>
      <c r="BM169" s="18" t="s">
        <v>237</v>
      </c>
    </row>
    <row r="170" spans="2:65" s="9" customFormat="1" ht="29.85" customHeight="1">
      <c r="B170" s="134"/>
      <c r="C170" s="135"/>
      <c r="D170" s="144" t="s">
        <v>110</v>
      </c>
      <c r="E170" s="144"/>
      <c r="F170" s="144"/>
      <c r="G170" s="144"/>
      <c r="H170" s="144"/>
      <c r="I170" s="144"/>
      <c r="J170" s="144"/>
      <c r="K170" s="144"/>
      <c r="L170" s="144"/>
      <c r="M170" s="144"/>
      <c r="N170" s="226">
        <f>BK170</f>
        <v>23378.289999999997</v>
      </c>
      <c r="O170" s="227"/>
      <c r="P170" s="227"/>
      <c r="Q170" s="227"/>
      <c r="R170" s="137"/>
      <c r="T170" s="138"/>
      <c r="U170" s="135"/>
      <c r="V170" s="135"/>
      <c r="W170" s="139">
        <f>SUM(W171:W186)</f>
        <v>806.38372880000009</v>
      </c>
      <c r="X170" s="135"/>
      <c r="Y170" s="139">
        <f>SUM(Y171:Y186)</f>
        <v>65.665338884999997</v>
      </c>
      <c r="Z170" s="135"/>
      <c r="AA170" s="140">
        <f>SUM(AA171:AA186)</f>
        <v>0</v>
      </c>
      <c r="AR170" s="141" t="s">
        <v>84</v>
      </c>
      <c r="AT170" s="142" t="s">
        <v>75</v>
      </c>
      <c r="AU170" s="142" t="s">
        <v>84</v>
      </c>
      <c r="AY170" s="141" t="s">
        <v>152</v>
      </c>
      <c r="BK170" s="143">
        <f>SUM(BK171:BK186)</f>
        <v>23378.289999999997</v>
      </c>
    </row>
    <row r="171" spans="2:65" s="1" customFormat="1" ht="38.25" customHeight="1">
      <c r="B171" s="31"/>
      <c r="C171" s="145" t="s">
        <v>196</v>
      </c>
      <c r="D171" s="145" t="s">
        <v>153</v>
      </c>
      <c r="E171" s="146" t="s">
        <v>238</v>
      </c>
      <c r="F171" s="217" t="s">
        <v>239</v>
      </c>
      <c r="G171" s="217"/>
      <c r="H171" s="217"/>
      <c r="I171" s="217"/>
      <c r="J171" s="147" t="s">
        <v>156</v>
      </c>
      <c r="K171" s="148">
        <v>464.93</v>
      </c>
      <c r="L171" s="218">
        <v>7.19</v>
      </c>
      <c r="M171" s="218"/>
      <c r="N171" s="218">
        <f t="shared" ref="N171:N186" si="20">ROUND(L171*K171,2)</f>
        <v>3342.85</v>
      </c>
      <c r="O171" s="218"/>
      <c r="P171" s="218"/>
      <c r="Q171" s="218"/>
      <c r="R171" s="33"/>
      <c r="T171" s="149" t="s">
        <v>19</v>
      </c>
      <c r="U171" s="40" t="s">
        <v>43</v>
      </c>
      <c r="V171" s="150">
        <v>0.47053</v>
      </c>
      <c r="W171" s="150">
        <f t="shared" ref="W171:W186" si="21">V171*K171</f>
        <v>218.76351289999999</v>
      </c>
      <c r="X171" s="150">
        <v>4.0062E-2</v>
      </c>
      <c r="Y171" s="150">
        <f t="shared" ref="Y171:Y186" si="22">X171*K171</f>
        <v>18.62602566</v>
      </c>
      <c r="Z171" s="150">
        <v>0</v>
      </c>
      <c r="AA171" s="151">
        <f t="shared" ref="AA171:AA186" si="23">Z171*K171</f>
        <v>0</v>
      </c>
      <c r="AR171" s="18" t="s">
        <v>157</v>
      </c>
      <c r="AT171" s="18" t="s">
        <v>153</v>
      </c>
      <c r="AU171" s="18" t="s">
        <v>158</v>
      </c>
      <c r="AY171" s="18" t="s">
        <v>152</v>
      </c>
      <c r="BE171" s="152">
        <f t="shared" ref="BE171:BE186" si="24">IF(U171="základná",N171,0)</f>
        <v>0</v>
      </c>
      <c r="BF171" s="152">
        <f t="shared" ref="BF171:BF186" si="25">IF(U171="znížená",N171,0)</f>
        <v>3342.85</v>
      </c>
      <c r="BG171" s="152">
        <f t="shared" ref="BG171:BG186" si="26">IF(U171="zákl. prenesená",N171,0)</f>
        <v>0</v>
      </c>
      <c r="BH171" s="152">
        <f t="shared" ref="BH171:BH186" si="27">IF(U171="zníž. prenesená",N171,0)</f>
        <v>0</v>
      </c>
      <c r="BI171" s="152">
        <f t="shared" ref="BI171:BI186" si="28">IF(U171="nulová",N171,0)</f>
        <v>0</v>
      </c>
      <c r="BJ171" s="18" t="s">
        <v>158</v>
      </c>
      <c r="BK171" s="152">
        <f t="shared" ref="BK171:BK186" si="29">ROUND(L171*K171,2)</f>
        <v>3342.85</v>
      </c>
      <c r="BL171" s="18" t="s">
        <v>157</v>
      </c>
      <c r="BM171" s="18" t="s">
        <v>240</v>
      </c>
    </row>
    <row r="172" spans="2:65" s="1" customFormat="1" ht="38.25" customHeight="1">
      <c r="B172" s="31"/>
      <c r="C172" s="145" t="s">
        <v>241</v>
      </c>
      <c r="D172" s="145" t="s">
        <v>153</v>
      </c>
      <c r="E172" s="146" t="s">
        <v>242</v>
      </c>
      <c r="F172" s="217" t="s">
        <v>243</v>
      </c>
      <c r="G172" s="217"/>
      <c r="H172" s="217"/>
      <c r="I172" s="217"/>
      <c r="J172" s="147" t="s">
        <v>156</v>
      </c>
      <c r="K172" s="148">
        <v>24.5</v>
      </c>
      <c r="L172" s="218">
        <v>9.6300000000000008</v>
      </c>
      <c r="M172" s="218"/>
      <c r="N172" s="218">
        <f t="shared" si="20"/>
        <v>235.94</v>
      </c>
      <c r="O172" s="218"/>
      <c r="P172" s="218"/>
      <c r="Q172" s="218"/>
      <c r="R172" s="33"/>
      <c r="T172" s="149" t="s">
        <v>19</v>
      </c>
      <c r="U172" s="40" t="s">
        <v>43</v>
      </c>
      <c r="V172" s="150">
        <v>0.93452000000000002</v>
      </c>
      <c r="W172" s="150">
        <f t="shared" si="21"/>
        <v>22.89574</v>
      </c>
      <c r="X172" s="150">
        <v>3.9803999999999999E-2</v>
      </c>
      <c r="Y172" s="150">
        <f t="shared" si="22"/>
        <v>0.97519800000000001</v>
      </c>
      <c r="Z172" s="150">
        <v>0</v>
      </c>
      <c r="AA172" s="151">
        <f t="shared" si="23"/>
        <v>0</v>
      </c>
      <c r="AR172" s="18" t="s">
        <v>157</v>
      </c>
      <c r="AT172" s="18" t="s">
        <v>153</v>
      </c>
      <c r="AU172" s="18" t="s">
        <v>158</v>
      </c>
      <c r="AY172" s="18" t="s">
        <v>152</v>
      </c>
      <c r="BE172" s="152">
        <f t="shared" si="24"/>
        <v>0</v>
      </c>
      <c r="BF172" s="152">
        <f t="shared" si="25"/>
        <v>235.94</v>
      </c>
      <c r="BG172" s="152">
        <f t="shared" si="26"/>
        <v>0</v>
      </c>
      <c r="BH172" s="152">
        <f t="shared" si="27"/>
        <v>0</v>
      </c>
      <c r="BI172" s="152">
        <f t="shared" si="28"/>
        <v>0</v>
      </c>
      <c r="BJ172" s="18" t="s">
        <v>158</v>
      </c>
      <c r="BK172" s="152">
        <f t="shared" si="29"/>
        <v>235.94</v>
      </c>
      <c r="BL172" s="18" t="s">
        <v>157</v>
      </c>
      <c r="BM172" s="18" t="s">
        <v>244</v>
      </c>
    </row>
    <row r="173" spans="2:65" s="1" customFormat="1" ht="25.5" customHeight="1">
      <c r="B173" s="31"/>
      <c r="C173" s="145" t="s">
        <v>200</v>
      </c>
      <c r="D173" s="145" t="s">
        <v>153</v>
      </c>
      <c r="E173" s="146" t="s">
        <v>245</v>
      </c>
      <c r="F173" s="217" t="s">
        <v>246</v>
      </c>
      <c r="G173" s="217"/>
      <c r="H173" s="217"/>
      <c r="I173" s="217"/>
      <c r="J173" s="147" t="s">
        <v>156</v>
      </c>
      <c r="K173" s="148">
        <v>29.5</v>
      </c>
      <c r="L173" s="218">
        <v>8.7100000000000009</v>
      </c>
      <c r="M173" s="218"/>
      <c r="N173" s="218">
        <f t="shared" si="20"/>
        <v>256.95</v>
      </c>
      <c r="O173" s="218"/>
      <c r="P173" s="218"/>
      <c r="Q173" s="218"/>
      <c r="R173" s="33"/>
      <c r="T173" s="149" t="s">
        <v>19</v>
      </c>
      <c r="U173" s="40" t="s">
        <v>43</v>
      </c>
      <c r="V173" s="150">
        <v>0.80010000000000003</v>
      </c>
      <c r="W173" s="150">
        <f t="shared" si="21"/>
        <v>23.60295</v>
      </c>
      <c r="X173" s="150">
        <v>3.7555999999999999E-2</v>
      </c>
      <c r="Y173" s="150">
        <f t="shared" si="22"/>
        <v>1.1079019999999999</v>
      </c>
      <c r="Z173" s="150">
        <v>0</v>
      </c>
      <c r="AA173" s="151">
        <f t="shared" si="23"/>
        <v>0</v>
      </c>
      <c r="AR173" s="18" t="s">
        <v>157</v>
      </c>
      <c r="AT173" s="18" t="s">
        <v>153</v>
      </c>
      <c r="AU173" s="18" t="s">
        <v>158</v>
      </c>
      <c r="AY173" s="18" t="s">
        <v>152</v>
      </c>
      <c r="BE173" s="152">
        <f t="shared" si="24"/>
        <v>0</v>
      </c>
      <c r="BF173" s="152">
        <f t="shared" si="25"/>
        <v>256.95</v>
      </c>
      <c r="BG173" s="152">
        <f t="shared" si="26"/>
        <v>0</v>
      </c>
      <c r="BH173" s="152">
        <f t="shared" si="27"/>
        <v>0</v>
      </c>
      <c r="BI173" s="152">
        <f t="shared" si="28"/>
        <v>0</v>
      </c>
      <c r="BJ173" s="18" t="s">
        <v>158</v>
      </c>
      <c r="BK173" s="152">
        <f t="shared" si="29"/>
        <v>256.95</v>
      </c>
      <c r="BL173" s="18" t="s">
        <v>157</v>
      </c>
      <c r="BM173" s="18" t="s">
        <v>247</v>
      </c>
    </row>
    <row r="174" spans="2:65" s="1" customFormat="1" ht="25.5" customHeight="1">
      <c r="B174" s="31"/>
      <c r="C174" s="145" t="s">
        <v>248</v>
      </c>
      <c r="D174" s="145" t="s">
        <v>153</v>
      </c>
      <c r="E174" s="146" t="s">
        <v>249</v>
      </c>
      <c r="F174" s="217" t="s">
        <v>250</v>
      </c>
      <c r="G174" s="217"/>
      <c r="H174" s="217"/>
      <c r="I174" s="217"/>
      <c r="J174" s="147" t="s">
        <v>156</v>
      </c>
      <c r="K174" s="148">
        <v>464.93</v>
      </c>
      <c r="L174" s="218">
        <v>4.1399999999999997</v>
      </c>
      <c r="M174" s="218"/>
      <c r="N174" s="218">
        <f t="shared" si="20"/>
        <v>1924.81</v>
      </c>
      <c r="O174" s="218"/>
      <c r="P174" s="218"/>
      <c r="Q174" s="218"/>
      <c r="R174" s="33"/>
      <c r="T174" s="149" t="s">
        <v>19</v>
      </c>
      <c r="U174" s="40" t="s">
        <v>43</v>
      </c>
      <c r="V174" s="150">
        <v>0.11118</v>
      </c>
      <c r="W174" s="150">
        <f t="shared" si="21"/>
        <v>51.690917400000004</v>
      </c>
      <c r="X174" s="150">
        <v>4.1650000000000003E-3</v>
      </c>
      <c r="Y174" s="150">
        <f t="shared" si="22"/>
        <v>1.9364334500000002</v>
      </c>
      <c r="Z174" s="150">
        <v>0</v>
      </c>
      <c r="AA174" s="151">
        <f t="shared" si="23"/>
        <v>0</v>
      </c>
      <c r="AR174" s="18" t="s">
        <v>157</v>
      </c>
      <c r="AT174" s="18" t="s">
        <v>153</v>
      </c>
      <c r="AU174" s="18" t="s">
        <v>158</v>
      </c>
      <c r="AY174" s="18" t="s">
        <v>152</v>
      </c>
      <c r="BE174" s="152">
        <f t="shared" si="24"/>
        <v>0</v>
      </c>
      <c r="BF174" s="152">
        <f t="shared" si="25"/>
        <v>1924.81</v>
      </c>
      <c r="BG174" s="152">
        <f t="shared" si="26"/>
        <v>0</v>
      </c>
      <c r="BH174" s="152">
        <f t="shared" si="27"/>
        <v>0</v>
      </c>
      <c r="BI174" s="152">
        <f t="shared" si="28"/>
        <v>0</v>
      </c>
      <c r="BJ174" s="18" t="s">
        <v>158</v>
      </c>
      <c r="BK174" s="152">
        <f t="shared" si="29"/>
        <v>1924.81</v>
      </c>
      <c r="BL174" s="18" t="s">
        <v>157</v>
      </c>
      <c r="BM174" s="18" t="s">
        <v>251</v>
      </c>
    </row>
    <row r="175" spans="2:65" s="1" customFormat="1" ht="38.25" customHeight="1">
      <c r="B175" s="31"/>
      <c r="C175" s="145" t="s">
        <v>204</v>
      </c>
      <c r="D175" s="145" t="s">
        <v>153</v>
      </c>
      <c r="E175" s="146" t="s">
        <v>252</v>
      </c>
      <c r="F175" s="217" t="s">
        <v>253</v>
      </c>
      <c r="G175" s="217"/>
      <c r="H175" s="217"/>
      <c r="I175" s="217"/>
      <c r="J175" s="147" t="s">
        <v>156</v>
      </c>
      <c r="K175" s="148">
        <v>220.36</v>
      </c>
      <c r="L175" s="218">
        <v>13.94</v>
      </c>
      <c r="M175" s="218"/>
      <c r="N175" s="218">
        <f t="shared" si="20"/>
        <v>3071.82</v>
      </c>
      <c r="O175" s="218"/>
      <c r="P175" s="218"/>
      <c r="Q175" s="218"/>
      <c r="R175" s="33"/>
      <c r="T175" s="149" t="s">
        <v>19</v>
      </c>
      <c r="U175" s="40" t="s">
        <v>43</v>
      </c>
      <c r="V175" s="150">
        <v>0.40050000000000002</v>
      </c>
      <c r="W175" s="150">
        <f t="shared" si="21"/>
        <v>88.254180000000005</v>
      </c>
      <c r="X175" s="150">
        <v>2.4499999999999999E-3</v>
      </c>
      <c r="Y175" s="150">
        <f t="shared" si="22"/>
        <v>0.53988199999999997</v>
      </c>
      <c r="Z175" s="150">
        <v>0</v>
      </c>
      <c r="AA175" s="151">
        <f t="shared" si="23"/>
        <v>0</v>
      </c>
      <c r="AR175" s="18" t="s">
        <v>157</v>
      </c>
      <c r="AT175" s="18" t="s">
        <v>153</v>
      </c>
      <c r="AU175" s="18" t="s">
        <v>158</v>
      </c>
      <c r="AY175" s="18" t="s">
        <v>152</v>
      </c>
      <c r="BE175" s="152">
        <f t="shared" si="24"/>
        <v>0</v>
      </c>
      <c r="BF175" s="152">
        <f t="shared" si="25"/>
        <v>3071.82</v>
      </c>
      <c r="BG175" s="152">
        <f t="shared" si="26"/>
        <v>0</v>
      </c>
      <c r="BH175" s="152">
        <f t="shared" si="27"/>
        <v>0</v>
      </c>
      <c r="BI175" s="152">
        <f t="shared" si="28"/>
        <v>0</v>
      </c>
      <c r="BJ175" s="18" t="s">
        <v>158</v>
      </c>
      <c r="BK175" s="152">
        <f t="shared" si="29"/>
        <v>3071.82</v>
      </c>
      <c r="BL175" s="18" t="s">
        <v>157</v>
      </c>
      <c r="BM175" s="18" t="s">
        <v>254</v>
      </c>
    </row>
    <row r="176" spans="2:65" s="1" customFormat="1" ht="38.25" customHeight="1">
      <c r="B176" s="31"/>
      <c r="C176" s="145" t="s">
        <v>255</v>
      </c>
      <c r="D176" s="145" t="s">
        <v>153</v>
      </c>
      <c r="E176" s="146" t="s">
        <v>256</v>
      </c>
      <c r="F176" s="217" t="s">
        <v>257</v>
      </c>
      <c r="G176" s="217"/>
      <c r="H176" s="217"/>
      <c r="I176" s="217"/>
      <c r="J176" s="147" t="s">
        <v>156</v>
      </c>
      <c r="K176" s="148">
        <v>39.85</v>
      </c>
      <c r="L176" s="218">
        <v>24.87</v>
      </c>
      <c r="M176" s="218"/>
      <c r="N176" s="218">
        <f t="shared" si="20"/>
        <v>991.07</v>
      </c>
      <c r="O176" s="218"/>
      <c r="P176" s="218"/>
      <c r="Q176" s="218"/>
      <c r="R176" s="33"/>
      <c r="T176" s="149" t="s">
        <v>19</v>
      </c>
      <c r="U176" s="40" t="s">
        <v>43</v>
      </c>
      <c r="V176" s="150">
        <v>0.38790999999999998</v>
      </c>
      <c r="W176" s="150">
        <f t="shared" si="21"/>
        <v>15.458213499999999</v>
      </c>
      <c r="X176" s="150">
        <v>4.4099999999999999E-3</v>
      </c>
      <c r="Y176" s="150">
        <f t="shared" si="22"/>
        <v>0.17573849999999999</v>
      </c>
      <c r="Z176" s="150">
        <v>0</v>
      </c>
      <c r="AA176" s="151">
        <f t="shared" si="23"/>
        <v>0</v>
      </c>
      <c r="AR176" s="18" t="s">
        <v>157</v>
      </c>
      <c r="AT176" s="18" t="s">
        <v>153</v>
      </c>
      <c r="AU176" s="18" t="s">
        <v>158</v>
      </c>
      <c r="AY176" s="18" t="s">
        <v>152</v>
      </c>
      <c r="BE176" s="152">
        <f t="shared" si="24"/>
        <v>0</v>
      </c>
      <c r="BF176" s="152">
        <f t="shared" si="25"/>
        <v>991.07</v>
      </c>
      <c r="BG176" s="152">
        <f t="shared" si="26"/>
        <v>0</v>
      </c>
      <c r="BH176" s="152">
        <f t="shared" si="27"/>
        <v>0</v>
      </c>
      <c r="BI176" s="152">
        <f t="shared" si="28"/>
        <v>0</v>
      </c>
      <c r="BJ176" s="18" t="s">
        <v>158</v>
      </c>
      <c r="BK176" s="152">
        <f t="shared" si="29"/>
        <v>991.07</v>
      </c>
      <c r="BL176" s="18" t="s">
        <v>157</v>
      </c>
      <c r="BM176" s="18" t="s">
        <v>258</v>
      </c>
    </row>
    <row r="177" spans="2:65" s="1" customFormat="1" ht="38.25" customHeight="1">
      <c r="B177" s="31"/>
      <c r="C177" s="145" t="s">
        <v>208</v>
      </c>
      <c r="D177" s="145" t="s">
        <v>153</v>
      </c>
      <c r="E177" s="146" t="s">
        <v>259</v>
      </c>
      <c r="F177" s="217" t="s">
        <v>260</v>
      </c>
      <c r="G177" s="217"/>
      <c r="H177" s="217"/>
      <c r="I177" s="217"/>
      <c r="J177" s="147" t="s">
        <v>156</v>
      </c>
      <c r="K177" s="148">
        <v>191.44</v>
      </c>
      <c r="L177" s="218">
        <v>38.270000000000003</v>
      </c>
      <c r="M177" s="218"/>
      <c r="N177" s="218">
        <f t="shared" si="20"/>
        <v>7326.41</v>
      </c>
      <c r="O177" s="218"/>
      <c r="P177" s="218"/>
      <c r="Q177" s="218"/>
      <c r="R177" s="33"/>
      <c r="T177" s="149" t="s">
        <v>19</v>
      </c>
      <c r="U177" s="40" t="s">
        <v>43</v>
      </c>
      <c r="V177" s="150">
        <v>0.92135999999999996</v>
      </c>
      <c r="W177" s="150">
        <f t="shared" si="21"/>
        <v>176.38515839999999</v>
      </c>
      <c r="X177" s="150">
        <v>3.39E-2</v>
      </c>
      <c r="Y177" s="150">
        <f t="shared" si="22"/>
        <v>6.4898160000000003</v>
      </c>
      <c r="Z177" s="150">
        <v>0</v>
      </c>
      <c r="AA177" s="151">
        <f t="shared" si="23"/>
        <v>0</v>
      </c>
      <c r="AR177" s="18" t="s">
        <v>157</v>
      </c>
      <c r="AT177" s="18" t="s">
        <v>153</v>
      </c>
      <c r="AU177" s="18" t="s">
        <v>158</v>
      </c>
      <c r="AY177" s="18" t="s">
        <v>152</v>
      </c>
      <c r="BE177" s="152">
        <f t="shared" si="24"/>
        <v>0</v>
      </c>
      <c r="BF177" s="152">
        <f t="shared" si="25"/>
        <v>7326.41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8" t="s">
        <v>158</v>
      </c>
      <c r="BK177" s="152">
        <f t="shared" si="29"/>
        <v>7326.41</v>
      </c>
      <c r="BL177" s="18" t="s">
        <v>157</v>
      </c>
      <c r="BM177" s="18" t="s">
        <v>261</v>
      </c>
    </row>
    <row r="178" spans="2:65" s="1" customFormat="1" ht="38.25" customHeight="1">
      <c r="B178" s="31"/>
      <c r="C178" s="145" t="s">
        <v>262</v>
      </c>
      <c r="D178" s="145" t="s">
        <v>153</v>
      </c>
      <c r="E178" s="146" t="s">
        <v>263</v>
      </c>
      <c r="F178" s="217" t="s">
        <v>264</v>
      </c>
      <c r="G178" s="217"/>
      <c r="H178" s="217"/>
      <c r="I178" s="217"/>
      <c r="J178" s="147" t="s">
        <v>156</v>
      </c>
      <c r="K178" s="148">
        <v>28.92</v>
      </c>
      <c r="L178" s="218">
        <v>34.24</v>
      </c>
      <c r="M178" s="218"/>
      <c r="N178" s="218">
        <f t="shared" si="20"/>
        <v>990.22</v>
      </c>
      <c r="O178" s="218"/>
      <c r="P178" s="218"/>
      <c r="Q178" s="218"/>
      <c r="R178" s="33"/>
      <c r="T178" s="149" t="s">
        <v>19</v>
      </c>
      <c r="U178" s="40" t="s">
        <v>43</v>
      </c>
      <c r="V178" s="150">
        <v>1.3295300000000001</v>
      </c>
      <c r="W178" s="150">
        <f t="shared" si="21"/>
        <v>38.450007600000006</v>
      </c>
      <c r="X178" s="150">
        <v>1.9747500000000001E-2</v>
      </c>
      <c r="Y178" s="150">
        <f t="shared" si="22"/>
        <v>0.57109770000000004</v>
      </c>
      <c r="Z178" s="150">
        <v>0</v>
      </c>
      <c r="AA178" s="151">
        <f t="shared" si="23"/>
        <v>0</v>
      </c>
      <c r="AR178" s="18" t="s">
        <v>157</v>
      </c>
      <c r="AT178" s="18" t="s">
        <v>153</v>
      </c>
      <c r="AU178" s="18" t="s">
        <v>158</v>
      </c>
      <c r="AY178" s="18" t="s">
        <v>152</v>
      </c>
      <c r="BE178" s="152">
        <f t="shared" si="24"/>
        <v>0</v>
      </c>
      <c r="BF178" s="152">
        <f t="shared" si="25"/>
        <v>990.22</v>
      </c>
      <c r="BG178" s="152">
        <f t="shared" si="26"/>
        <v>0</v>
      </c>
      <c r="BH178" s="152">
        <f t="shared" si="27"/>
        <v>0</v>
      </c>
      <c r="BI178" s="152">
        <f t="shared" si="28"/>
        <v>0</v>
      </c>
      <c r="BJ178" s="18" t="s">
        <v>158</v>
      </c>
      <c r="BK178" s="152">
        <f t="shared" si="29"/>
        <v>990.22</v>
      </c>
      <c r="BL178" s="18" t="s">
        <v>157</v>
      </c>
      <c r="BM178" s="18" t="s">
        <v>265</v>
      </c>
    </row>
    <row r="179" spans="2:65" s="1" customFormat="1" ht="51" customHeight="1">
      <c r="B179" s="31"/>
      <c r="C179" s="145" t="s">
        <v>211</v>
      </c>
      <c r="D179" s="145" t="s">
        <v>153</v>
      </c>
      <c r="E179" s="146" t="s">
        <v>266</v>
      </c>
      <c r="F179" s="217" t="s">
        <v>267</v>
      </c>
      <c r="G179" s="217"/>
      <c r="H179" s="217"/>
      <c r="I179" s="217"/>
      <c r="J179" s="147" t="s">
        <v>156</v>
      </c>
      <c r="K179" s="148">
        <v>39.85</v>
      </c>
      <c r="L179" s="218">
        <v>34.32</v>
      </c>
      <c r="M179" s="218"/>
      <c r="N179" s="218">
        <f t="shared" si="20"/>
        <v>1367.65</v>
      </c>
      <c r="O179" s="218"/>
      <c r="P179" s="218"/>
      <c r="Q179" s="218"/>
      <c r="R179" s="33"/>
      <c r="T179" s="149" t="s">
        <v>19</v>
      </c>
      <c r="U179" s="40" t="s">
        <v>43</v>
      </c>
      <c r="V179" s="150">
        <v>0.79461999999999999</v>
      </c>
      <c r="W179" s="150">
        <f t="shared" si="21"/>
        <v>31.665607000000001</v>
      </c>
      <c r="X179" s="150">
        <v>1.5785E-2</v>
      </c>
      <c r="Y179" s="150">
        <f t="shared" si="22"/>
        <v>0.62903225000000007</v>
      </c>
      <c r="Z179" s="150">
        <v>0</v>
      </c>
      <c r="AA179" s="151">
        <f t="shared" si="23"/>
        <v>0</v>
      </c>
      <c r="AR179" s="18" t="s">
        <v>157</v>
      </c>
      <c r="AT179" s="18" t="s">
        <v>153</v>
      </c>
      <c r="AU179" s="18" t="s">
        <v>158</v>
      </c>
      <c r="AY179" s="18" t="s">
        <v>152</v>
      </c>
      <c r="BE179" s="152">
        <f t="shared" si="24"/>
        <v>0</v>
      </c>
      <c r="BF179" s="152">
        <f t="shared" si="25"/>
        <v>1367.65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8" t="s">
        <v>158</v>
      </c>
      <c r="BK179" s="152">
        <f t="shared" si="29"/>
        <v>1367.65</v>
      </c>
      <c r="BL179" s="18" t="s">
        <v>157</v>
      </c>
      <c r="BM179" s="18" t="s">
        <v>268</v>
      </c>
    </row>
    <row r="180" spans="2:65" s="1" customFormat="1" ht="25.5" customHeight="1">
      <c r="B180" s="31"/>
      <c r="C180" s="145" t="s">
        <v>269</v>
      </c>
      <c r="D180" s="145" t="s">
        <v>153</v>
      </c>
      <c r="E180" s="146" t="s">
        <v>270</v>
      </c>
      <c r="F180" s="217" t="s">
        <v>271</v>
      </c>
      <c r="G180" s="217"/>
      <c r="H180" s="217"/>
      <c r="I180" s="217"/>
      <c r="J180" s="147" t="s">
        <v>161</v>
      </c>
      <c r="K180" s="148">
        <v>13.2</v>
      </c>
      <c r="L180" s="218">
        <v>37.04</v>
      </c>
      <c r="M180" s="218"/>
      <c r="N180" s="218">
        <f t="shared" si="20"/>
        <v>488.93</v>
      </c>
      <c r="O180" s="218"/>
      <c r="P180" s="218"/>
      <c r="Q180" s="218"/>
      <c r="R180" s="33"/>
      <c r="T180" s="149" t="s">
        <v>19</v>
      </c>
      <c r="U180" s="40" t="s">
        <v>43</v>
      </c>
      <c r="V180" s="150">
        <v>2.0000900000000001</v>
      </c>
      <c r="W180" s="150">
        <f t="shared" si="21"/>
        <v>26.401188000000001</v>
      </c>
      <c r="X180" s="150">
        <v>1.837</v>
      </c>
      <c r="Y180" s="150">
        <f t="shared" si="22"/>
        <v>24.248399999999997</v>
      </c>
      <c r="Z180" s="150">
        <v>0</v>
      </c>
      <c r="AA180" s="151">
        <f t="shared" si="23"/>
        <v>0</v>
      </c>
      <c r="AR180" s="18" t="s">
        <v>157</v>
      </c>
      <c r="AT180" s="18" t="s">
        <v>153</v>
      </c>
      <c r="AU180" s="18" t="s">
        <v>158</v>
      </c>
      <c r="AY180" s="18" t="s">
        <v>152</v>
      </c>
      <c r="BE180" s="152">
        <f t="shared" si="24"/>
        <v>0</v>
      </c>
      <c r="BF180" s="152">
        <f t="shared" si="25"/>
        <v>488.93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8" t="s">
        <v>158</v>
      </c>
      <c r="BK180" s="152">
        <f t="shared" si="29"/>
        <v>488.93</v>
      </c>
      <c r="BL180" s="18" t="s">
        <v>157</v>
      </c>
      <c r="BM180" s="18" t="s">
        <v>272</v>
      </c>
    </row>
    <row r="181" spans="2:65" s="1" customFormat="1" ht="25.5" customHeight="1">
      <c r="B181" s="31"/>
      <c r="C181" s="145" t="s">
        <v>215</v>
      </c>
      <c r="D181" s="145" t="s">
        <v>153</v>
      </c>
      <c r="E181" s="146" t="s">
        <v>273</v>
      </c>
      <c r="F181" s="217" t="s">
        <v>274</v>
      </c>
      <c r="G181" s="217"/>
      <c r="H181" s="217"/>
      <c r="I181" s="217"/>
      <c r="J181" s="147" t="s">
        <v>156</v>
      </c>
      <c r="K181" s="148">
        <v>88</v>
      </c>
      <c r="L181" s="218">
        <v>26.63</v>
      </c>
      <c r="M181" s="218"/>
      <c r="N181" s="218">
        <f t="shared" si="20"/>
        <v>2343.44</v>
      </c>
      <c r="O181" s="218"/>
      <c r="P181" s="218"/>
      <c r="Q181" s="218"/>
      <c r="R181" s="33"/>
      <c r="T181" s="149" t="s">
        <v>19</v>
      </c>
      <c r="U181" s="40" t="s">
        <v>43</v>
      </c>
      <c r="V181" s="150">
        <v>0.60229999999999995</v>
      </c>
      <c r="W181" s="150">
        <f t="shared" si="21"/>
        <v>53.002399999999994</v>
      </c>
      <c r="X181" s="150">
        <v>9.0109999999999996E-2</v>
      </c>
      <c r="Y181" s="150">
        <f t="shared" si="22"/>
        <v>7.9296799999999994</v>
      </c>
      <c r="Z181" s="150">
        <v>0</v>
      </c>
      <c r="AA181" s="151">
        <f t="shared" si="23"/>
        <v>0</v>
      </c>
      <c r="AR181" s="18" t="s">
        <v>157</v>
      </c>
      <c r="AT181" s="18" t="s">
        <v>153</v>
      </c>
      <c r="AU181" s="18" t="s">
        <v>158</v>
      </c>
      <c r="AY181" s="18" t="s">
        <v>152</v>
      </c>
      <c r="BE181" s="152">
        <f t="shared" si="24"/>
        <v>0</v>
      </c>
      <c r="BF181" s="152">
        <f t="shared" si="25"/>
        <v>2343.44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8" t="s">
        <v>158</v>
      </c>
      <c r="BK181" s="152">
        <f t="shared" si="29"/>
        <v>2343.44</v>
      </c>
      <c r="BL181" s="18" t="s">
        <v>157</v>
      </c>
      <c r="BM181" s="18" t="s">
        <v>275</v>
      </c>
    </row>
    <row r="182" spans="2:65" s="1" customFormat="1" ht="38.25" customHeight="1">
      <c r="B182" s="31"/>
      <c r="C182" s="145" t="s">
        <v>276</v>
      </c>
      <c r="D182" s="145" t="s">
        <v>153</v>
      </c>
      <c r="E182" s="146" t="s">
        <v>277</v>
      </c>
      <c r="F182" s="217" t="s">
        <v>278</v>
      </c>
      <c r="G182" s="217"/>
      <c r="H182" s="217"/>
      <c r="I182" s="217"/>
      <c r="J182" s="147" t="s">
        <v>156</v>
      </c>
      <c r="K182" s="148">
        <v>24.8</v>
      </c>
      <c r="L182" s="218">
        <v>8.6</v>
      </c>
      <c r="M182" s="218"/>
      <c r="N182" s="218">
        <f t="shared" si="20"/>
        <v>213.28</v>
      </c>
      <c r="O182" s="218"/>
      <c r="P182" s="218"/>
      <c r="Q182" s="218"/>
      <c r="R182" s="33"/>
      <c r="T182" s="149" t="s">
        <v>19</v>
      </c>
      <c r="U182" s="40" t="s">
        <v>43</v>
      </c>
      <c r="V182" s="150">
        <v>0.56872999999999996</v>
      </c>
      <c r="W182" s="150">
        <f t="shared" si="21"/>
        <v>14.104503999999999</v>
      </c>
      <c r="X182" s="150">
        <v>7.9023999999999997E-2</v>
      </c>
      <c r="Y182" s="150">
        <f t="shared" si="22"/>
        <v>1.9597952000000001</v>
      </c>
      <c r="Z182" s="150">
        <v>0</v>
      </c>
      <c r="AA182" s="151">
        <f t="shared" si="23"/>
        <v>0</v>
      </c>
      <c r="AR182" s="18" t="s">
        <v>157</v>
      </c>
      <c r="AT182" s="18" t="s">
        <v>153</v>
      </c>
      <c r="AU182" s="18" t="s">
        <v>158</v>
      </c>
      <c r="AY182" s="18" t="s">
        <v>152</v>
      </c>
      <c r="BE182" s="152">
        <f t="shared" si="24"/>
        <v>0</v>
      </c>
      <c r="BF182" s="152">
        <f t="shared" si="25"/>
        <v>213.28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8" t="s">
        <v>158</v>
      </c>
      <c r="BK182" s="152">
        <f t="shared" si="29"/>
        <v>213.28</v>
      </c>
      <c r="BL182" s="18" t="s">
        <v>157</v>
      </c>
      <c r="BM182" s="18" t="s">
        <v>279</v>
      </c>
    </row>
    <row r="183" spans="2:65" s="1" customFormat="1" ht="25.5" customHeight="1">
      <c r="B183" s="31"/>
      <c r="C183" s="145" t="s">
        <v>218</v>
      </c>
      <c r="D183" s="145" t="s">
        <v>153</v>
      </c>
      <c r="E183" s="146" t="s">
        <v>280</v>
      </c>
      <c r="F183" s="217" t="s">
        <v>281</v>
      </c>
      <c r="G183" s="217"/>
      <c r="H183" s="217"/>
      <c r="I183" s="217"/>
      <c r="J183" s="147" t="s">
        <v>203</v>
      </c>
      <c r="K183" s="148">
        <v>15</v>
      </c>
      <c r="L183" s="218">
        <v>21.5</v>
      </c>
      <c r="M183" s="218"/>
      <c r="N183" s="218">
        <f t="shared" si="20"/>
        <v>322.5</v>
      </c>
      <c r="O183" s="218"/>
      <c r="P183" s="218"/>
      <c r="Q183" s="218"/>
      <c r="R183" s="33"/>
      <c r="T183" s="149" t="s">
        <v>19</v>
      </c>
      <c r="U183" s="40" t="s">
        <v>43</v>
      </c>
      <c r="V183" s="150">
        <v>3.0472899999999998</v>
      </c>
      <c r="W183" s="150">
        <f t="shared" si="21"/>
        <v>45.709350000000001</v>
      </c>
      <c r="X183" s="150">
        <v>1.7495875000000001E-2</v>
      </c>
      <c r="Y183" s="150">
        <f t="shared" si="22"/>
        <v>0.26243812500000002</v>
      </c>
      <c r="Z183" s="150">
        <v>0</v>
      </c>
      <c r="AA183" s="151">
        <f t="shared" si="23"/>
        <v>0</v>
      </c>
      <c r="AR183" s="18" t="s">
        <v>157</v>
      </c>
      <c r="AT183" s="18" t="s">
        <v>153</v>
      </c>
      <c r="AU183" s="18" t="s">
        <v>158</v>
      </c>
      <c r="AY183" s="18" t="s">
        <v>152</v>
      </c>
      <c r="BE183" s="152">
        <f t="shared" si="24"/>
        <v>0</v>
      </c>
      <c r="BF183" s="152">
        <f t="shared" si="25"/>
        <v>322.5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8" t="s">
        <v>158</v>
      </c>
      <c r="BK183" s="152">
        <f t="shared" si="29"/>
        <v>322.5</v>
      </c>
      <c r="BL183" s="18" t="s">
        <v>157</v>
      </c>
      <c r="BM183" s="18" t="s">
        <v>282</v>
      </c>
    </row>
    <row r="184" spans="2:65" s="1" customFormat="1" ht="16.5" customHeight="1">
      <c r="B184" s="31"/>
      <c r="C184" s="153" t="s">
        <v>283</v>
      </c>
      <c r="D184" s="153" t="s">
        <v>184</v>
      </c>
      <c r="E184" s="154" t="s">
        <v>284</v>
      </c>
      <c r="F184" s="219" t="s">
        <v>285</v>
      </c>
      <c r="G184" s="219"/>
      <c r="H184" s="219"/>
      <c r="I184" s="219"/>
      <c r="J184" s="155" t="s">
        <v>203</v>
      </c>
      <c r="K184" s="156">
        <v>3</v>
      </c>
      <c r="L184" s="220">
        <v>34.659999999999997</v>
      </c>
      <c r="M184" s="220"/>
      <c r="N184" s="220">
        <f t="shared" si="20"/>
        <v>103.98</v>
      </c>
      <c r="O184" s="218"/>
      <c r="P184" s="218"/>
      <c r="Q184" s="218"/>
      <c r="R184" s="33"/>
      <c r="T184" s="149" t="s">
        <v>19</v>
      </c>
      <c r="U184" s="40" t="s">
        <v>43</v>
      </c>
      <c r="V184" s="150">
        <v>0</v>
      </c>
      <c r="W184" s="150">
        <f t="shared" si="21"/>
        <v>0</v>
      </c>
      <c r="X184" s="150">
        <v>1.37E-2</v>
      </c>
      <c r="Y184" s="150">
        <f t="shared" si="22"/>
        <v>4.1099999999999998E-2</v>
      </c>
      <c r="Z184" s="150">
        <v>0</v>
      </c>
      <c r="AA184" s="151">
        <f t="shared" si="23"/>
        <v>0</v>
      </c>
      <c r="AR184" s="18" t="s">
        <v>168</v>
      </c>
      <c r="AT184" s="18" t="s">
        <v>184</v>
      </c>
      <c r="AU184" s="18" t="s">
        <v>158</v>
      </c>
      <c r="AY184" s="18" t="s">
        <v>152</v>
      </c>
      <c r="BE184" s="152">
        <f t="shared" si="24"/>
        <v>0</v>
      </c>
      <c r="BF184" s="152">
        <f t="shared" si="25"/>
        <v>103.98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8" t="s">
        <v>158</v>
      </c>
      <c r="BK184" s="152">
        <f t="shared" si="29"/>
        <v>103.98</v>
      </c>
      <c r="BL184" s="18" t="s">
        <v>157</v>
      </c>
      <c r="BM184" s="18" t="s">
        <v>286</v>
      </c>
    </row>
    <row r="185" spans="2:65" s="1" customFormat="1" ht="16.5" customHeight="1">
      <c r="B185" s="31"/>
      <c r="C185" s="153" t="s">
        <v>222</v>
      </c>
      <c r="D185" s="153" t="s">
        <v>184</v>
      </c>
      <c r="E185" s="154" t="s">
        <v>287</v>
      </c>
      <c r="F185" s="219" t="s">
        <v>288</v>
      </c>
      <c r="G185" s="219"/>
      <c r="H185" s="219"/>
      <c r="I185" s="219"/>
      <c r="J185" s="155" t="s">
        <v>203</v>
      </c>
      <c r="K185" s="156">
        <v>8</v>
      </c>
      <c r="L185" s="220">
        <v>34.1</v>
      </c>
      <c r="M185" s="220"/>
      <c r="N185" s="220">
        <f t="shared" si="20"/>
        <v>272.8</v>
      </c>
      <c r="O185" s="218"/>
      <c r="P185" s="218"/>
      <c r="Q185" s="218"/>
      <c r="R185" s="33"/>
      <c r="T185" s="149" t="s">
        <v>19</v>
      </c>
      <c r="U185" s="40" t="s">
        <v>43</v>
      </c>
      <c r="V185" s="150">
        <v>0</v>
      </c>
      <c r="W185" s="150">
        <f t="shared" si="21"/>
        <v>0</v>
      </c>
      <c r="X185" s="150">
        <v>1.43E-2</v>
      </c>
      <c r="Y185" s="150">
        <f t="shared" si="22"/>
        <v>0.1144</v>
      </c>
      <c r="Z185" s="150">
        <v>0</v>
      </c>
      <c r="AA185" s="151">
        <f t="shared" si="23"/>
        <v>0</v>
      </c>
      <c r="AR185" s="18" t="s">
        <v>168</v>
      </c>
      <c r="AT185" s="18" t="s">
        <v>184</v>
      </c>
      <c r="AU185" s="18" t="s">
        <v>158</v>
      </c>
      <c r="AY185" s="18" t="s">
        <v>152</v>
      </c>
      <c r="BE185" s="152">
        <f t="shared" si="24"/>
        <v>0</v>
      </c>
      <c r="BF185" s="152">
        <f t="shared" si="25"/>
        <v>272.8</v>
      </c>
      <c r="BG185" s="152">
        <f t="shared" si="26"/>
        <v>0</v>
      </c>
      <c r="BH185" s="152">
        <f t="shared" si="27"/>
        <v>0</v>
      </c>
      <c r="BI185" s="152">
        <f t="shared" si="28"/>
        <v>0</v>
      </c>
      <c r="BJ185" s="18" t="s">
        <v>158</v>
      </c>
      <c r="BK185" s="152">
        <f t="shared" si="29"/>
        <v>272.8</v>
      </c>
      <c r="BL185" s="18" t="s">
        <v>157</v>
      </c>
      <c r="BM185" s="18" t="s">
        <v>289</v>
      </c>
    </row>
    <row r="186" spans="2:65" s="1" customFormat="1" ht="16.5" customHeight="1">
      <c r="B186" s="31"/>
      <c r="C186" s="153" t="s">
        <v>290</v>
      </c>
      <c r="D186" s="153" t="s">
        <v>184</v>
      </c>
      <c r="E186" s="154" t="s">
        <v>291</v>
      </c>
      <c r="F186" s="219" t="s">
        <v>292</v>
      </c>
      <c r="G186" s="219"/>
      <c r="H186" s="219"/>
      <c r="I186" s="219"/>
      <c r="J186" s="155" t="s">
        <v>203</v>
      </c>
      <c r="K186" s="156">
        <v>4</v>
      </c>
      <c r="L186" s="220">
        <v>31.41</v>
      </c>
      <c r="M186" s="220"/>
      <c r="N186" s="220">
        <f t="shared" si="20"/>
        <v>125.64</v>
      </c>
      <c r="O186" s="218"/>
      <c r="P186" s="218"/>
      <c r="Q186" s="218"/>
      <c r="R186" s="33"/>
      <c r="T186" s="149" t="s">
        <v>19</v>
      </c>
      <c r="U186" s="40" t="s">
        <v>43</v>
      </c>
      <c r="V186" s="150">
        <v>0</v>
      </c>
      <c r="W186" s="150">
        <f t="shared" si="21"/>
        <v>0</v>
      </c>
      <c r="X186" s="150">
        <v>1.46E-2</v>
      </c>
      <c r="Y186" s="150">
        <f t="shared" si="22"/>
        <v>5.8400000000000001E-2</v>
      </c>
      <c r="Z186" s="150">
        <v>0</v>
      </c>
      <c r="AA186" s="151">
        <f t="shared" si="23"/>
        <v>0</v>
      </c>
      <c r="AR186" s="18" t="s">
        <v>168</v>
      </c>
      <c r="AT186" s="18" t="s">
        <v>184</v>
      </c>
      <c r="AU186" s="18" t="s">
        <v>158</v>
      </c>
      <c r="AY186" s="18" t="s">
        <v>152</v>
      </c>
      <c r="BE186" s="152">
        <f t="shared" si="24"/>
        <v>0</v>
      </c>
      <c r="BF186" s="152">
        <f t="shared" si="25"/>
        <v>125.64</v>
      </c>
      <c r="BG186" s="152">
        <f t="shared" si="26"/>
        <v>0</v>
      </c>
      <c r="BH186" s="152">
        <f t="shared" si="27"/>
        <v>0</v>
      </c>
      <c r="BI186" s="152">
        <f t="shared" si="28"/>
        <v>0</v>
      </c>
      <c r="BJ186" s="18" t="s">
        <v>158</v>
      </c>
      <c r="BK186" s="152">
        <f t="shared" si="29"/>
        <v>125.64</v>
      </c>
      <c r="BL186" s="18" t="s">
        <v>157</v>
      </c>
      <c r="BM186" s="18" t="s">
        <v>293</v>
      </c>
    </row>
    <row r="187" spans="2:65" s="9" customFormat="1" ht="29.85" customHeight="1">
      <c r="B187" s="134"/>
      <c r="C187" s="135"/>
      <c r="D187" s="144" t="s">
        <v>111</v>
      </c>
      <c r="E187" s="144"/>
      <c r="F187" s="144"/>
      <c r="G187" s="144"/>
      <c r="H187" s="144"/>
      <c r="I187" s="144"/>
      <c r="J187" s="144"/>
      <c r="K187" s="144"/>
      <c r="L187" s="144"/>
      <c r="M187" s="144"/>
      <c r="N187" s="226">
        <f>BK187</f>
        <v>3235.5999999999995</v>
      </c>
      <c r="O187" s="227"/>
      <c r="P187" s="227"/>
      <c r="Q187" s="227"/>
      <c r="R187" s="137"/>
      <c r="T187" s="138"/>
      <c r="U187" s="135"/>
      <c r="V187" s="135"/>
      <c r="W187" s="139">
        <f>SUM(W188:W200)</f>
        <v>188.09303399999999</v>
      </c>
      <c r="X187" s="135"/>
      <c r="Y187" s="139">
        <f>SUM(Y188:Y200)</f>
        <v>16.454044416000002</v>
      </c>
      <c r="Z187" s="135"/>
      <c r="AA187" s="140">
        <f>SUM(AA188:AA200)</f>
        <v>19.611899999999999</v>
      </c>
      <c r="AR187" s="141" t="s">
        <v>84</v>
      </c>
      <c r="AT187" s="142" t="s">
        <v>75</v>
      </c>
      <c r="AU187" s="142" t="s">
        <v>84</v>
      </c>
      <c r="AY187" s="141" t="s">
        <v>152</v>
      </c>
      <c r="BK187" s="143">
        <f>SUM(BK188:BK200)</f>
        <v>3235.5999999999995</v>
      </c>
    </row>
    <row r="188" spans="2:65" s="1" customFormat="1" ht="38.25" customHeight="1">
      <c r="B188" s="31"/>
      <c r="C188" s="145" t="s">
        <v>225</v>
      </c>
      <c r="D188" s="145" t="s">
        <v>153</v>
      </c>
      <c r="E188" s="146" t="s">
        <v>294</v>
      </c>
      <c r="F188" s="217" t="s">
        <v>295</v>
      </c>
      <c r="G188" s="217"/>
      <c r="H188" s="217"/>
      <c r="I188" s="217"/>
      <c r="J188" s="147" t="s">
        <v>156</v>
      </c>
      <c r="K188" s="148">
        <v>318.8</v>
      </c>
      <c r="L188" s="218">
        <v>1.39</v>
      </c>
      <c r="M188" s="218"/>
      <c r="N188" s="218">
        <f t="shared" ref="N188:N200" si="30">ROUND(L188*K188,2)</f>
        <v>443.13</v>
      </c>
      <c r="O188" s="218"/>
      <c r="P188" s="218"/>
      <c r="Q188" s="218"/>
      <c r="R188" s="33"/>
      <c r="T188" s="149" t="s">
        <v>19</v>
      </c>
      <c r="U188" s="40" t="s">
        <v>43</v>
      </c>
      <c r="V188" s="150">
        <v>0.14599999999999999</v>
      </c>
      <c r="W188" s="150">
        <f t="shared" ref="W188:W200" si="31">V188*K188</f>
        <v>46.544800000000002</v>
      </c>
      <c r="X188" s="150">
        <v>2.5710569999999999E-2</v>
      </c>
      <c r="Y188" s="150">
        <f t="shared" ref="Y188:Y200" si="32">X188*K188</f>
        <v>8.1965297160000006</v>
      </c>
      <c r="Z188" s="150">
        <v>0</v>
      </c>
      <c r="AA188" s="151">
        <f t="shared" ref="AA188:AA200" si="33">Z188*K188</f>
        <v>0</v>
      </c>
      <c r="AR188" s="18" t="s">
        <v>157</v>
      </c>
      <c r="AT188" s="18" t="s">
        <v>153</v>
      </c>
      <c r="AU188" s="18" t="s">
        <v>158</v>
      </c>
      <c r="AY188" s="18" t="s">
        <v>152</v>
      </c>
      <c r="BE188" s="152">
        <f t="shared" ref="BE188:BE200" si="34">IF(U188="základná",N188,0)</f>
        <v>0</v>
      </c>
      <c r="BF188" s="152">
        <f t="shared" ref="BF188:BF200" si="35">IF(U188="znížená",N188,0)</f>
        <v>443.13</v>
      </c>
      <c r="BG188" s="152">
        <f t="shared" ref="BG188:BG200" si="36">IF(U188="zákl. prenesená",N188,0)</f>
        <v>0</v>
      </c>
      <c r="BH188" s="152">
        <f t="shared" ref="BH188:BH200" si="37">IF(U188="zníž. prenesená",N188,0)</f>
        <v>0</v>
      </c>
      <c r="BI188" s="152">
        <f t="shared" ref="BI188:BI200" si="38">IF(U188="nulová",N188,0)</f>
        <v>0</v>
      </c>
      <c r="BJ188" s="18" t="s">
        <v>158</v>
      </c>
      <c r="BK188" s="152">
        <f t="shared" ref="BK188:BK200" si="39">ROUND(L188*K188,2)</f>
        <v>443.13</v>
      </c>
      <c r="BL188" s="18" t="s">
        <v>157</v>
      </c>
      <c r="BM188" s="18" t="s">
        <v>296</v>
      </c>
    </row>
    <row r="189" spans="2:65" s="1" customFormat="1" ht="38.25" customHeight="1">
      <c r="B189" s="31"/>
      <c r="C189" s="145" t="s">
        <v>297</v>
      </c>
      <c r="D189" s="145" t="s">
        <v>153</v>
      </c>
      <c r="E189" s="146" t="s">
        <v>298</v>
      </c>
      <c r="F189" s="217" t="s">
        <v>299</v>
      </c>
      <c r="G189" s="217"/>
      <c r="H189" s="217"/>
      <c r="I189" s="217"/>
      <c r="J189" s="147" t="s">
        <v>156</v>
      </c>
      <c r="K189" s="148">
        <v>318.8</v>
      </c>
      <c r="L189" s="218">
        <v>0.18</v>
      </c>
      <c r="M189" s="218"/>
      <c r="N189" s="218">
        <f t="shared" si="30"/>
        <v>57.38</v>
      </c>
      <c r="O189" s="218"/>
      <c r="P189" s="218"/>
      <c r="Q189" s="218"/>
      <c r="R189" s="33"/>
      <c r="T189" s="149" t="s">
        <v>19</v>
      </c>
      <c r="U189" s="40" t="s">
        <v>43</v>
      </c>
      <c r="V189" s="150">
        <v>2.5000000000000001E-2</v>
      </c>
      <c r="W189" s="150">
        <f t="shared" si="31"/>
        <v>7.9700000000000006</v>
      </c>
      <c r="X189" s="150">
        <v>0</v>
      </c>
      <c r="Y189" s="150">
        <f t="shared" si="32"/>
        <v>0</v>
      </c>
      <c r="Z189" s="150">
        <v>0</v>
      </c>
      <c r="AA189" s="151">
        <f t="shared" si="33"/>
        <v>0</v>
      </c>
      <c r="AR189" s="18" t="s">
        <v>157</v>
      </c>
      <c r="AT189" s="18" t="s">
        <v>153</v>
      </c>
      <c r="AU189" s="18" t="s">
        <v>158</v>
      </c>
      <c r="AY189" s="18" t="s">
        <v>152</v>
      </c>
      <c r="BE189" s="152">
        <f t="shared" si="34"/>
        <v>0</v>
      </c>
      <c r="BF189" s="152">
        <f t="shared" si="35"/>
        <v>57.38</v>
      </c>
      <c r="BG189" s="152">
        <f t="shared" si="36"/>
        <v>0</v>
      </c>
      <c r="BH189" s="152">
        <f t="shared" si="37"/>
        <v>0</v>
      </c>
      <c r="BI189" s="152">
        <f t="shared" si="38"/>
        <v>0</v>
      </c>
      <c r="BJ189" s="18" t="s">
        <v>158</v>
      </c>
      <c r="BK189" s="152">
        <f t="shared" si="39"/>
        <v>57.38</v>
      </c>
      <c r="BL189" s="18" t="s">
        <v>157</v>
      </c>
      <c r="BM189" s="18" t="s">
        <v>300</v>
      </c>
    </row>
    <row r="190" spans="2:65" s="1" customFormat="1" ht="38.25" customHeight="1">
      <c r="B190" s="31"/>
      <c r="C190" s="145" t="s">
        <v>229</v>
      </c>
      <c r="D190" s="145" t="s">
        <v>153</v>
      </c>
      <c r="E190" s="146" t="s">
        <v>301</v>
      </c>
      <c r="F190" s="217" t="s">
        <v>302</v>
      </c>
      <c r="G190" s="217"/>
      <c r="H190" s="217"/>
      <c r="I190" s="217"/>
      <c r="J190" s="147" t="s">
        <v>156</v>
      </c>
      <c r="K190" s="148">
        <v>318.8</v>
      </c>
      <c r="L190" s="218">
        <v>0.74</v>
      </c>
      <c r="M190" s="218"/>
      <c r="N190" s="218">
        <f t="shared" si="30"/>
        <v>235.91</v>
      </c>
      <c r="O190" s="218"/>
      <c r="P190" s="218"/>
      <c r="Q190" s="218"/>
      <c r="R190" s="33"/>
      <c r="T190" s="149" t="s">
        <v>19</v>
      </c>
      <c r="U190" s="40" t="s">
        <v>43</v>
      </c>
      <c r="V190" s="150">
        <v>0.104</v>
      </c>
      <c r="W190" s="150">
        <f t="shared" si="31"/>
        <v>33.155200000000001</v>
      </c>
      <c r="X190" s="150">
        <v>2.571E-2</v>
      </c>
      <c r="Y190" s="150">
        <f t="shared" si="32"/>
        <v>8.1963480000000004</v>
      </c>
      <c r="Z190" s="150">
        <v>0</v>
      </c>
      <c r="AA190" s="151">
        <f t="shared" si="33"/>
        <v>0</v>
      </c>
      <c r="AR190" s="18" t="s">
        <v>157</v>
      </c>
      <c r="AT190" s="18" t="s">
        <v>153</v>
      </c>
      <c r="AU190" s="18" t="s">
        <v>158</v>
      </c>
      <c r="AY190" s="18" t="s">
        <v>152</v>
      </c>
      <c r="BE190" s="152">
        <f t="shared" si="34"/>
        <v>0</v>
      </c>
      <c r="BF190" s="152">
        <f t="shared" si="35"/>
        <v>235.91</v>
      </c>
      <c r="BG190" s="152">
        <f t="shared" si="36"/>
        <v>0</v>
      </c>
      <c r="BH190" s="152">
        <f t="shared" si="37"/>
        <v>0</v>
      </c>
      <c r="BI190" s="152">
        <f t="shared" si="38"/>
        <v>0</v>
      </c>
      <c r="BJ190" s="18" t="s">
        <v>158</v>
      </c>
      <c r="BK190" s="152">
        <f t="shared" si="39"/>
        <v>235.91</v>
      </c>
      <c r="BL190" s="18" t="s">
        <v>157</v>
      </c>
      <c r="BM190" s="18" t="s">
        <v>303</v>
      </c>
    </row>
    <row r="191" spans="2:65" s="1" customFormat="1" ht="38.25" customHeight="1">
      <c r="B191" s="31"/>
      <c r="C191" s="145" t="s">
        <v>304</v>
      </c>
      <c r="D191" s="145" t="s">
        <v>153</v>
      </c>
      <c r="E191" s="146" t="s">
        <v>305</v>
      </c>
      <c r="F191" s="217" t="s">
        <v>306</v>
      </c>
      <c r="G191" s="217"/>
      <c r="H191" s="217"/>
      <c r="I191" s="217"/>
      <c r="J191" s="147" t="s">
        <v>307</v>
      </c>
      <c r="K191" s="148">
        <v>24</v>
      </c>
      <c r="L191" s="218">
        <v>1.9</v>
      </c>
      <c r="M191" s="218"/>
      <c r="N191" s="218">
        <f t="shared" si="30"/>
        <v>45.6</v>
      </c>
      <c r="O191" s="218"/>
      <c r="P191" s="218"/>
      <c r="Q191" s="218"/>
      <c r="R191" s="33"/>
      <c r="T191" s="149" t="s">
        <v>19</v>
      </c>
      <c r="U191" s="40" t="s">
        <v>43</v>
      </c>
      <c r="V191" s="150">
        <v>9.4100000000000003E-2</v>
      </c>
      <c r="W191" s="150">
        <f t="shared" si="31"/>
        <v>2.2584</v>
      </c>
      <c r="X191" s="150">
        <v>2.1000000000000001E-4</v>
      </c>
      <c r="Y191" s="150">
        <f t="shared" si="32"/>
        <v>5.0400000000000002E-3</v>
      </c>
      <c r="Z191" s="150">
        <v>0</v>
      </c>
      <c r="AA191" s="151">
        <f t="shared" si="33"/>
        <v>0</v>
      </c>
      <c r="AR191" s="18" t="s">
        <v>157</v>
      </c>
      <c r="AT191" s="18" t="s">
        <v>153</v>
      </c>
      <c r="AU191" s="18" t="s">
        <v>158</v>
      </c>
      <c r="AY191" s="18" t="s">
        <v>152</v>
      </c>
      <c r="BE191" s="152">
        <f t="shared" si="34"/>
        <v>0</v>
      </c>
      <c r="BF191" s="152">
        <f t="shared" si="35"/>
        <v>45.6</v>
      </c>
      <c r="BG191" s="152">
        <f t="shared" si="36"/>
        <v>0</v>
      </c>
      <c r="BH191" s="152">
        <f t="shared" si="37"/>
        <v>0</v>
      </c>
      <c r="BI191" s="152">
        <f t="shared" si="38"/>
        <v>0</v>
      </c>
      <c r="BJ191" s="18" t="s">
        <v>158</v>
      </c>
      <c r="BK191" s="152">
        <f t="shared" si="39"/>
        <v>45.6</v>
      </c>
      <c r="BL191" s="18" t="s">
        <v>157</v>
      </c>
      <c r="BM191" s="18" t="s">
        <v>308</v>
      </c>
    </row>
    <row r="192" spans="2:65" s="1" customFormat="1" ht="38.25" customHeight="1">
      <c r="B192" s="31"/>
      <c r="C192" s="145" t="s">
        <v>232</v>
      </c>
      <c r="D192" s="145" t="s">
        <v>153</v>
      </c>
      <c r="E192" s="146" t="s">
        <v>309</v>
      </c>
      <c r="F192" s="217" t="s">
        <v>310</v>
      </c>
      <c r="G192" s="217"/>
      <c r="H192" s="217"/>
      <c r="I192" s="217"/>
      <c r="J192" s="147" t="s">
        <v>307</v>
      </c>
      <c r="K192" s="148">
        <v>79.7</v>
      </c>
      <c r="L192" s="218">
        <v>8.31</v>
      </c>
      <c r="M192" s="218"/>
      <c r="N192" s="218">
        <f t="shared" si="30"/>
        <v>662.31</v>
      </c>
      <c r="O192" s="218"/>
      <c r="P192" s="218"/>
      <c r="Q192" s="218"/>
      <c r="R192" s="33"/>
      <c r="T192" s="149" t="s">
        <v>19</v>
      </c>
      <c r="U192" s="40" t="s">
        <v>43</v>
      </c>
      <c r="V192" s="150">
        <v>0.18819</v>
      </c>
      <c r="W192" s="150">
        <f t="shared" si="31"/>
        <v>14.998743000000001</v>
      </c>
      <c r="X192" s="150">
        <v>3.9899999999999999E-4</v>
      </c>
      <c r="Y192" s="150">
        <f t="shared" si="32"/>
        <v>3.1800300000000004E-2</v>
      </c>
      <c r="Z192" s="150">
        <v>0</v>
      </c>
      <c r="AA192" s="151">
        <f t="shared" si="33"/>
        <v>0</v>
      </c>
      <c r="AR192" s="18" t="s">
        <v>157</v>
      </c>
      <c r="AT192" s="18" t="s">
        <v>153</v>
      </c>
      <c r="AU192" s="18" t="s">
        <v>158</v>
      </c>
      <c r="AY192" s="18" t="s">
        <v>152</v>
      </c>
      <c r="BE192" s="152">
        <f t="shared" si="34"/>
        <v>0</v>
      </c>
      <c r="BF192" s="152">
        <f t="shared" si="35"/>
        <v>662.31</v>
      </c>
      <c r="BG192" s="152">
        <f t="shared" si="36"/>
        <v>0</v>
      </c>
      <c r="BH192" s="152">
        <f t="shared" si="37"/>
        <v>0</v>
      </c>
      <c r="BI192" s="152">
        <f t="shared" si="38"/>
        <v>0</v>
      </c>
      <c r="BJ192" s="18" t="s">
        <v>158</v>
      </c>
      <c r="BK192" s="152">
        <f t="shared" si="39"/>
        <v>662.31</v>
      </c>
      <c r="BL192" s="18" t="s">
        <v>157</v>
      </c>
      <c r="BM192" s="18" t="s">
        <v>311</v>
      </c>
    </row>
    <row r="193" spans="2:65" s="1" customFormat="1" ht="38.25" customHeight="1">
      <c r="B193" s="31"/>
      <c r="C193" s="145" t="s">
        <v>312</v>
      </c>
      <c r="D193" s="145" t="s">
        <v>153</v>
      </c>
      <c r="E193" s="146" t="s">
        <v>313</v>
      </c>
      <c r="F193" s="217" t="s">
        <v>314</v>
      </c>
      <c r="G193" s="217"/>
      <c r="H193" s="217"/>
      <c r="I193" s="217"/>
      <c r="J193" s="147" t="s">
        <v>307</v>
      </c>
      <c r="K193" s="148">
        <v>48.5</v>
      </c>
      <c r="L193" s="218">
        <v>15.14</v>
      </c>
      <c r="M193" s="218"/>
      <c r="N193" s="218">
        <f t="shared" si="30"/>
        <v>734.29</v>
      </c>
      <c r="O193" s="218"/>
      <c r="P193" s="218"/>
      <c r="Q193" s="218"/>
      <c r="R193" s="33"/>
      <c r="T193" s="149" t="s">
        <v>19</v>
      </c>
      <c r="U193" s="40" t="s">
        <v>43</v>
      </c>
      <c r="V193" s="150">
        <v>9.4100000000000003E-2</v>
      </c>
      <c r="W193" s="150">
        <f t="shared" si="31"/>
        <v>4.5638500000000004</v>
      </c>
      <c r="X193" s="150">
        <v>2.1000000000000001E-4</v>
      </c>
      <c r="Y193" s="150">
        <f t="shared" si="32"/>
        <v>1.0185E-2</v>
      </c>
      <c r="Z193" s="150">
        <v>0</v>
      </c>
      <c r="AA193" s="151">
        <f t="shared" si="33"/>
        <v>0</v>
      </c>
      <c r="AR193" s="18" t="s">
        <v>157</v>
      </c>
      <c r="AT193" s="18" t="s">
        <v>153</v>
      </c>
      <c r="AU193" s="18" t="s">
        <v>158</v>
      </c>
      <c r="AY193" s="18" t="s">
        <v>152</v>
      </c>
      <c r="BE193" s="152">
        <f t="shared" si="34"/>
        <v>0</v>
      </c>
      <c r="BF193" s="152">
        <f t="shared" si="35"/>
        <v>734.29</v>
      </c>
      <c r="BG193" s="152">
        <f t="shared" si="36"/>
        <v>0</v>
      </c>
      <c r="BH193" s="152">
        <f t="shared" si="37"/>
        <v>0</v>
      </c>
      <c r="BI193" s="152">
        <f t="shared" si="38"/>
        <v>0</v>
      </c>
      <c r="BJ193" s="18" t="s">
        <v>158</v>
      </c>
      <c r="BK193" s="152">
        <f t="shared" si="39"/>
        <v>734.29</v>
      </c>
      <c r="BL193" s="18" t="s">
        <v>157</v>
      </c>
      <c r="BM193" s="18" t="s">
        <v>315</v>
      </c>
    </row>
    <row r="194" spans="2:65" s="1" customFormat="1" ht="51" customHeight="1">
      <c r="B194" s="31"/>
      <c r="C194" s="145" t="s">
        <v>237</v>
      </c>
      <c r="D194" s="145" t="s">
        <v>153</v>
      </c>
      <c r="E194" s="146" t="s">
        <v>316</v>
      </c>
      <c r="F194" s="217" t="s">
        <v>317</v>
      </c>
      <c r="G194" s="217"/>
      <c r="H194" s="217"/>
      <c r="I194" s="217"/>
      <c r="J194" s="147" t="s">
        <v>307</v>
      </c>
      <c r="K194" s="148">
        <v>72.3</v>
      </c>
      <c r="L194" s="218">
        <v>5.7</v>
      </c>
      <c r="M194" s="218"/>
      <c r="N194" s="218">
        <f t="shared" si="30"/>
        <v>412.11</v>
      </c>
      <c r="O194" s="218"/>
      <c r="P194" s="218"/>
      <c r="Q194" s="218"/>
      <c r="R194" s="33"/>
      <c r="T194" s="149" t="s">
        <v>19</v>
      </c>
      <c r="U194" s="40" t="s">
        <v>43</v>
      </c>
      <c r="V194" s="150">
        <v>9.4030000000000002E-2</v>
      </c>
      <c r="W194" s="150">
        <f t="shared" si="31"/>
        <v>6.7983690000000001</v>
      </c>
      <c r="X194" s="150">
        <v>7.3499999999999998E-5</v>
      </c>
      <c r="Y194" s="150">
        <f t="shared" si="32"/>
        <v>5.3140499999999999E-3</v>
      </c>
      <c r="Z194" s="150">
        <v>0</v>
      </c>
      <c r="AA194" s="151">
        <f t="shared" si="33"/>
        <v>0</v>
      </c>
      <c r="AR194" s="18" t="s">
        <v>157</v>
      </c>
      <c r="AT194" s="18" t="s">
        <v>153</v>
      </c>
      <c r="AU194" s="18" t="s">
        <v>158</v>
      </c>
      <c r="AY194" s="18" t="s">
        <v>152</v>
      </c>
      <c r="BE194" s="152">
        <f t="shared" si="34"/>
        <v>0</v>
      </c>
      <c r="BF194" s="152">
        <f t="shared" si="35"/>
        <v>412.11</v>
      </c>
      <c r="BG194" s="152">
        <f t="shared" si="36"/>
        <v>0</v>
      </c>
      <c r="BH194" s="152">
        <f t="shared" si="37"/>
        <v>0</v>
      </c>
      <c r="BI194" s="152">
        <f t="shared" si="38"/>
        <v>0</v>
      </c>
      <c r="BJ194" s="18" t="s">
        <v>158</v>
      </c>
      <c r="BK194" s="152">
        <f t="shared" si="39"/>
        <v>412.11</v>
      </c>
      <c r="BL194" s="18" t="s">
        <v>157</v>
      </c>
      <c r="BM194" s="18" t="s">
        <v>318</v>
      </c>
    </row>
    <row r="195" spans="2:65" s="1" customFormat="1" ht="38.25" customHeight="1">
      <c r="B195" s="31"/>
      <c r="C195" s="145" t="s">
        <v>319</v>
      </c>
      <c r="D195" s="145" t="s">
        <v>153</v>
      </c>
      <c r="E195" s="146" t="s">
        <v>320</v>
      </c>
      <c r="F195" s="217" t="s">
        <v>321</v>
      </c>
      <c r="G195" s="217"/>
      <c r="H195" s="217"/>
      <c r="I195" s="217"/>
      <c r="J195" s="147" t="s">
        <v>307</v>
      </c>
      <c r="K195" s="148">
        <v>72.3</v>
      </c>
      <c r="L195" s="218">
        <v>1.73</v>
      </c>
      <c r="M195" s="218"/>
      <c r="N195" s="218">
        <f t="shared" si="30"/>
        <v>125.08</v>
      </c>
      <c r="O195" s="218"/>
      <c r="P195" s="218"/>
      <c r="Q195" s="218"/>
      <c r="R195" s="33"/>
      <c r="T195" s="149" t="s">
        <v>19</v>
      </c>
      <c r="U195" s="40" t="s">
        <v>43</v>
      </c>
      <c r="V195" s="150">
        <v>9.4039999999999999E-2</v>
      </c>
      <c r="W195" s="150">
        <f t="shared" si="31"/>
        <v>6.7990919999999999</v>
      </c>
      <c r="X195" s="150">
        <v>9.4500000000000007E-5</v>
      </c>
      <c r="Y195" s="150">
        <f t="shared" si="32"/>
        <v>6.8323500000000001E-3</v>
      </c>
      <c r="Z195" s="150">
        <v>0</v>
      </c>
      <c r="AA195" s="151">
        <f t="shared" si="33"/>
        <v>0</v>
      </c>
      <c r="AR195" s="18" t="s">
        <v>157</v>
      </c>
      <c r="AT195" s="18" t="s">
        <v>153</v>
      </c>
      <c r="AU195" s="18" t="s">
        <v>158</v>
      </c>
      <c r="AY195" s="18" t="s">
        <v>152</v>
      </c>
      <c r="BE195" s="152">
        <f t="shared" si="34"/>
        <v>0</v>
      </c>
      <c r="BF195" s="152">
        <f t="shared" si="35"/>
        <v>125.08</v>
      </c>
      <c r="BG195" s="152">
        <f t="shared" si="36"/>
        <v>0</v>
      </c>
      <c r="BH195" s="152">
        <f t="shared" si="37"/>
        <v>0</v>
      </c>
      <c r="BI195" s="152">
        <f t="shared" si="38"/>
        <v>0</v>
      </c>
      <c r="BJ195" s="18" t="s">
        <v>158</v>
      </c>
      <c r="BK195" s="152">
        <f t="shared" si="39"/>
        <v>125.08</v>
      </c>
      <c r="BL195" s="18" t="s">
        <v>157</v>
      </c>
      <c r="BM195" s="18" t="s">
        <v>322</v>
      </c>
    </row>
    <row r="196" spans="2:65" s="1" customFormat="1" ht="51" customHeight="1">
      <c r="B196" s="31"/>
      <c r="C196" s="145" t="s">
        <v>240</v>
      </c>
      <c r="D196" s="145" t="s">
        <v>153</v>
      </c>
      <c r="E196" s="146" t="s">
        <v>323</v>
      </c>
      <c r="F196" s="217" t="s">
        <v>324</v>
      </c>
      <c r="G196" s="217"/>
      <c r="H196" s="217"/>
      <c r="I196" s="217"/>
      <c r="J196" s="147" t="s">
        <v>307</v>
      </c>
      <c r="K196" s="148">
        <v>19</v>
      </c>
      <c r="L196" s="218">
        <v>3</v>
      </c>
      <c r="M196" s="218"/>
      <c r="N196" s="218">
        <f t="shared" si="30"/>
        <v>57</v>
      </c>
      <c r="O196" s="218"/>
      <c r="P196" s="218"/>
      <c r="Q196" s="218"/>
      <c r="R196" s="33"/>
      <c r="T196" s="149" t="s">
        <v>19</v>
      </c>
      <c r="U196" s="40" t="s">
        <v>43</v>
      </c>
      <c r="V196" s="150">
        <v>9.4049999999999995E-2</v>
      </c>
      <c r="W196" s="150">
        <f t="shared" si="31"/>
        <v>1.7869499999999998</v>
      </c>
      <c r="X196" s="150">
        <v>1.05E-4</v>
      </c>
      <c r="Y196" s="150">
        <f t="shared" si="32"/>
        <v>1.9950000000000002E-3</v>
      </c>
      <c r="Z196" s="150">
        <v>0</v>
      </c>
      <c r="AA196" s="151">
        <f t="shared" si="33"/>
        <v>0</v>
      </c>
      <c r="AR196" s="18" t="s">
        <v>157</v>
      </c>
      <c r="AT196" s="18" t="s">
        <v>153</v>
      </c>
      <c r="AU196" s="18" t="s">
        <v>158</v>
      </c>
      <c r="AY196" s="18" t="s">
        <v>152</v>
      </c>
      <c r="BE196" s="152">
        <f t="shared" si="34"/>
        <v>0</v>
      </c>
      <c r="BF196" s="152">
        <f t="shared" si="35"/>
        <v>57</v>
      </c>
      <c r="BG196" s="152">
        <f t="shared" si="36"/>
        <v>0</v>
      </c>
      <c r="BH196" s="152">
        <f t="shared" si="37"/>
        <v>0</v>
      </c>
      <c r="BI196" s="152">
        <f t="shared" si="38"/>
        <v>0</v>
      </c>
      <c r="BJ196" s="18" t="s">
        <v>158</v>
      </c>
      <c r="BK196" s="152">
        <f t="shared" si="39"/>
        <v>57</v>
      </c>
      <c r="BL196" s="18" t="s">
        <v>157</v>
      </c>
      <c r="BM196" s="18" t="s">
        <v>325</v>
      </c>
    </row>
    <row r="197" spans="2:65" s="1" customFormat="1" ht="25.5" customHeight="1">
      <c r="B197" s="31"/>
      <c r="C197" s="145" t="s">
        <v>326</v>
      </c>
      <c r="D197" s="145" t="s">
        <v>153</v>
      </c>
      <c r="E197" s="146" t="s">
        <v>327</v>
      </c>
      <c r="F197" s="217" t="s">
        <v>328</v>
      </c>
      <c r="G197" s="217"/>
      <c r="H197" s="217"/>
      <c r="I197" s="217"/>
      <c r="J197" s="147" t="s">
        <v>156</v>
      </c>
      <c r="K197" s="148">
        <v>35.4</v>
      </c>
      <c r="L197" s="218">
        <v>1.75</v>
      </c>
      <c r="M197" s="218"/>
      <c r="N197" s="218">
        <f t="shared" si="30"/>
        <v>61.95</v>
      </c>
      <c r="O197" s="218"/>
      <c r="P197" s="218"/>
      <c r="Q197" s="218"/>
      <c r="R197" s="33"/>
      <c r="T197" s="149" t="s">
        <v>19</v>
      </c>
      <c r="U197" s="40" t="s">
        <v>43</v>
      </c>
      <c r="V197" s="150">
        <v>0.16400000000000001</v>
      </c>
      <c r="W197" s="150">
        <f t="shared" si="31"/>
        <v>5.8056000000000001</v>
      </c>
      <c r="X197" s="150">
        <v>0</v>
      </c>
      <c r="Y197" s="150">
        <f t="shared" si="32"/>
        <v>0</v>
      </c>
      <c r="Z197" s="150">
        <v>0.19600000000000001</v>
      </c>
      <c r="AA197" s="151">
        <f t="shared" si="33"/>
        <v>6.9383999999999997</v>
      </c>
      <c r="AR197" s="18" t="s">
        <v>157</v>
      </c>
      <c r="AT197" s="18" t="s">
        <v>153</v>
      </c>
      <c r="AU197" s="18" t="s">
        <v>158</v>
      </c>
      <c r="AY197" s="18" t="s">
        <v>152</v>
      </c>
      <c r="BE197" s="152">
        <f t="shared" si="34"/>
        <v>0</v>
      </c>
      <c r="BF197" s="152">
        <f t="shared" si="35"/>
        <v>61.95</v>
      </c>
      <c r="BG197" s="152">
        <f t="shared" si="36"/>
        <v>0</v>
      </c>
      <c r="BH197" s="152">
        <f t="shared" si="37"/>
        <v>0</v>
      </c>
      <c r="BI197" s="152">
        <f t="shared" si="38"/>
        <v>0</v>
      </c>
      <c r="BJ197" s="18" t="s">
        <v>158</v>
      </c>
      <c r="BK197" s="152">
        <f t="shared" si="39"/>
        <v>61.95</v>
      </c>
      <c r="BL197" s="18" t="s">
        <v>157</v>
      </c>
      <c r="BM197" s="18" t="s">
        <v>329</v>
      </c>
    </row>
    <row r="198" spans="2:65" s="1" customFormat="1" ht="38.25" customHeight="1">
      <c r="B198" s="31"/>
      <c r="C198" s="145" t="s">
        <v>244</v>
      </c>
      <c r="D198" s="145" t="s">
        <v>153</v>
      </c>
      <c r="E198" s="146" t="s">
        <v>330</v>
      </c>
      <c r="F198" s="217" t="s">
        <v>331</v>
      </c>
      <c r="G198" s="217"/>
      <c r="H198" s="217"/>
      <c r="I198" s="217"/>
      <c r="J198" s="147" t="s">
        <v>156</v>
      </c>
      <c r="K198" s="148">
        <v>10.86</v>
      </c>
      <c r="L198" s="218">
        <v>7.05</v>
      </c>
      <c r="M198" s="218"/>
      <c r="N198" s="218">
        <f t="shared" si="30"/>
        <v>76.56</v>
      </c>
      <c r="O198" s="218"/>
      <c r="P198" s="218"/>
      <c r="Q198" s="218"/>
      <c r="R198" s="33"/>
      <c r="T198" s="149" t="s">
        <v>19</v>
      </c>
      <c r="U198" s="40" t="s">
        <v>43</v>
      </c>
      <c r="V198" s="150">
        <v>0.93300000000000005</v>
      </c>
      <c r="W198" s="150">
        <f t="shared" si="31"/>
        <v>10.132379999999999</v>
      </c>
      <c r="X198" s="150">
        <v>0</v>
      </c>
      <c r="Y198" s="150">
        <f t="shared" si="32"/>
        <v>0</v>
      </c>
      <c r="Z198" s="150">
        <v>7.4999999999999997E-2</v>
      </c>
      <c r="AA198" s="151">
        <f t="shared" si="33"/>
        <v>0.81449999999999989</v>
      </c>
      <c r="AR198" s="18" t="s">
        <v>157</v>
      </c>
      <c r="AT198" s="18" t="s">
        <v>153</v>
      </c>
      <c r="AU198" s="18" t="s">
        <v>158</v>
      </c>
      <c r="AY198" s="18" t="s">
        <v>152</v>
      </c>
      <c r="BE198" s="152">
        <f t="shared" si="34"/>
        <v>0</v>
      </c>
      <c r="BF198" s="152">
        <f t="shared" si="35"/>
        <v>76.56</v>
      </c>
      <c r="BG198" s="152">
        <f t="shared" si="36"/>
        <v>0</v>
      </c>
      <c r="BH198" s="152">
        <f t="shared" si="37"/>
        <v>0</v>
      </c>
      <c r="BI198" s="152">
        <f t="shared" si="38"/>
        <v>0</v>
      </c>
      <c r="BJ198" s="18" t="s">
        <v>158</v>
      </c>
      <c r="BK198" s="152">
        <f t="shared" si="39"/>
        <v>76.56</v>
      </c>
      <c r="BL198" s="18" t="s">
        <v>157</v>
      </c>
      <c r="BM198" s="18" t="s">
        <v>332</v>
      </c>
    </row>
    <row r="199" spans="2:65" s="1" customFormat="1" ht="25.5" customHeight="1">
      <c r="B199" s="31"/>
      <c r="C199" s="145" t="s">
        <v>333</v>
      </c>
      <c r="D199" s="145" t="s">
        <v>153</v>
      </c>
      <c r="E199" s="146" t="s">
        <v>334</v>
      </c>
      <c r="F199" s="217" t="s">
        <v>335</v>
      </c>
      <c r="G199" s="217"/>
      <c r="H199" s="217"/>
      <c r="I199" s="217"/>
      <c r="J199" s="147" t="s">
        <v>156</v>
      </c>
      <c r="K199" s="148">
        <v>8</v>
      </c>
      <c r="L199" s="218">
        <v>7.5</v>
      </c>
      <c r="M199" s="218"/>
      <c r="N199" s="218">
        <f t="shared" si="30"/>
        <v>60</v>
      </c>
      <c r="O199" s="218"/>
      <c r="P199" s="218"/>
      <c r="Q199" s="218"/>
      <c r="R199" s="33"/>
      <c r="T199" s="149" t="s">
        <v>19</v>
      </c>
      <c r="U199" s="40" t="s">
        <v>43</v>
      </c>
      <c r="V199" s="150">
        <v>1.2</v>
      </c>
      <c r="W199" s="150">
        <f t="shared" si="31"/>
        <v>9.6</v>
      </c>
      <c r="X199" s="150">
        <v>0</v>
      </c>
      <c r="Y199" s="150">
        <f t="shared" si="32"/>
        <v>0</v>
      </c>
      <c r="Z199" s="150">
        <v>8.7999999999999995E-2</v>
      </c>
      <c r="AA199" s="151">
        <f t="shared" si="33"/>
        <v>0.70399999999999996</v>
      </c>
      <c r="AR199" s="18" t="s">
        <v>157</v>
      </c>
      <c r="AT199" s="18" t="s">
        <v>153</v>
      </c>
      <c r="AU199" s="18" t="s">
        <v>158</v>
      </c>
      <c r="AY199" s="18" t="s">
        <v>152</v>
      </c>
      <c r="BE199" s="152">
        <f t="shared" si="34"/>
        <v>0</v>
      </c>
      <c r="BF199" s="152">
        <f t="shared" si="35"/>
        <v>60</v>
      </c>
      <c r="BG199" s="152">
        <f t="shared" si="36"/>
        <v>0</v>
      </c>
      <c r="BH199" s="152">
        <f t="shared" si="37"/>
        <v>0</v>
      </c>
      <c r="BI199" s="152">
        <f t="shared" si="38"/>
        <v>0</v>
      </c>
      <c r="BJ199" s="18" t="s">
        <v>158</v>
      </c>
      <c r="BK199" s="152">
        <f t="shared" si="39"/>
        <v>60</v>
      </c>
      <c r="BL199" s="18" t="s">
        <v>157</v>
      </c>
      <c r="BM199" s="18" t="s">
        <v>336</v>
      </c>
    </row>
    <row r="200" spans="2:65" s="1" customFormat="1" ht="38.25" customHeight="1">
      <c r="B200" s="31"/>
      <c r="C200" s="145" t="s">
        <v>247</v>
      </c>
      <c r="D200" s="145" t="s">
        <v>153</v>
      </c>
      <c r="E200" s="146" t="s">
        <v>337</v>
      </c>
      <c r="F200" s="217" t="s">
        <v>338</v>
      </c>
      <c r="G200" s="217"/>
      <c r="H200" s="217"/>
      <c r="I200" s="217"/>
      <c r="J200" s="147" t="s">
        <v>161</v>
      </c>
      <c r="K200" s="148">
        <v>4.8499999999999996</v>
      </c>
      <c r="L200" s="218">
        <v>54.49</v>
      </c>
      <c r="M200" s="218"/>
      <c r="N200" s="218">
        <f t="shared" si="30"/>
        <v>264.27999999999997</v>
      </c>
      <c r="O200" s="218"/>
      <c r="P200" s="218"/>
      <c r="Q200" s="218"/>
      <c r="R200" s="33"/>
      <c r="T200" s="149" t="s">
        <v>19</v>
      </c>
      <c r="U200" s="40" t="s">
        <v>43</v>
      </c>
      <c r="V200" s="150">
        <v>7.7690000000000001</v>
      </c>
      <c r="W200" s="150">
        <f t="shared" si="31"/>
        <v>37.679649999999995</v>
      </c>
      <c r="X200" s="150">
        <v>0</v>
      </c>
      <c r="Y200" s="150">
        <f t="shared" si="32"/>
        <v>0</v>
      </c>
      <c r="Z200" s="150">
        <v>2.2999999999999998</v>
      </c>
      <c r="AA200" s="151">
        <f t="shared" si="33"/>
        <v>11.154999999999998</v>
      </c>
      <c r="AR200" s="18" t="s">
        <v>157</v>
      </c>
      <c r="AT200" s="18" t="s">
        <v>153</v>
      </c>
      <c r="AU200" s="18" t="s">
        <v>158</v>
      </c>
      <c r="AY200" s="18" t="s">
        <v>152</v>
      </c>
      <c r="BE200" s="152">
        <f t="shared" si="34"/>
        <v>0</v>
      </c>
      <c r="BF200" s="152">
        <f t="shared" si="35"/>
        <v>264.27999999999997</v>
      </c>
      <c r="BG200" s="152">
        <f t="shared" si="36"/>
        <v>0</v>
      </c>
      <c r="BH200" s="152">
        <f t="shared" si="37"/>
        <v>0</v>
      </c>
      <c r="BI200" s="152">
        <f t="shared" si="38"/>
        <v>0</v>
      </c>
      <c r="BJ200" s="18" t="s">
        <v>158</v>
      </c>
      <c r="BK200" s="152">
        <f t="shared" si="39"/>
        <v>264.27999999999997</v>
      </c>
      <c r="BL200" s="18" t="s">
        <v>157</v>
      </c>
      <c r="BM200" s="18" t="s">
        <v>339</v>
      </c>
    </row>
    <row r="201" spans="2:65" s="9" customFormat="1" ht="29.85" customHeight="1">
      <c r="B201" s="134"/>
      <c r="C201" s="135"/>
      <c r="D201" s="144" t="s">
        <v>112</v>
      </c>
      <c r="E201" s="144"/>
      <c r="F201" s="144"/>
      <c r="G201" s="144"/>
      <c r="H201" s="144"/>
      <c r="I201" s="144"/>
      <c r="J201" s="144"/>
      <c r="K201" s="144"/>
      <c r="L201" s="144"/>
      <c r="M201" s="144"/>
      <c r="N201" s="226">
        <f>BK201</f>
        <v>304.04000000000002</v>
      </c>
      <c r="O201" s="227"/>
      <c r="P201" s="227"/>
      <c r="Q201" s="227"/>
      <c r="R201" s="137"/>
      <c r="T201" s="138"/>
      <c r="U201" s="135"/>
      <c r="V201" s="135"/>
      <c r="W201" s="139">
        <f>W202</f>
        <v>213.30373600000001</v>
      </c>
      <c r="X201" s="135"/>
      <c r="Y201" s="139">
        <f>Y202</f>
        <v>0</v>
      </c>
      <c r="Z201" s="135"/>
      <c r="AA201" s="140">
        <f>AA202</f>
        <v>0</v>
      </c>
      <c r="AR201" s="141" t="s">
        <v>84</v>
      </c>
      <c r="AT201" s="142" t="s">
        <v>75</v>
      </c>
      <c r="AU201" s="142" t="s">
        <v>84</v>
      </c>
      <c r="AY201" s="141" t="s">
        <v>152</v>
      </c>
      <c r="BK201" s="143">
        <f>BK202</f>
        <v>304.04000000000002</v>
      </c>
    </row>
    <row r="202" spans="2:65" s="1" customFormat="1" ht="38.25" customHeight="1">
      <c r="B202" s="31"/>
      <c r="C202" s="145" t="s">
        <v>340</v>
      </c>
      <c r="D202" s="145" t="s">
        <v>153</v>
      </c>
      <c r="E202" s="146" t="s">
        <v>341</v>
      </c>
      <c r="F202" s="217" t="s">
        <v>342</v>
      </c>
      <c r="G202" s="217"/>
      <c r="H202" s="217"/>
      <c r="I202" s="217"/>
      <c r="J202" s="147" t="s">
        <v>236</v>
      </c>
      <c r="K202" s="148">
        <v>237.53200000000001</v>
      </c>
      <c r="L202" s="218">
        <v>1.28</v>
      </c>
      <c r="M202" s="218"/>
      <c r="N202" s="218">
        <f>ROUND(L202*K202,2)</f>
        <v>304.04000000000002</v>
      </c>
      <c r="O202" s="218"/>
      <c r="P202" s="218"/>
      <c r="Q202" s="218"/>
      <c r="R202" s="33"/>
      <c r="T202" s="149" t="s">
        <v>19</v>
      </c>
      <c r="U202" s="40" t="s">
        <v>43</v>
      </c>
      <c r="V202" s="150">
        <v>0.89800000000000002</v>
      </c>
      <c r="W202" s="150">
        <f>V202*K202</f>
        <v>213.30373600000001</v>
      </c>
      <c r="X202" s="150">
        <v>0</v>
      </c>
      <c r="Y202" s="150">
        <f>X202*K202</f>
        <v>0</v>
      </c>
      <c r="Z202" s="150">
        <v>0</v>
      </c>
      <c r="AA202" s="151">
        <f>Z202*K202</f>
        <v>0</v>
      </c>
      <c r="AR202" s="18" t="s">
        <v>157</v>
      </c>
      <c r="AT202" s="18" t="s">
        <v>153</v>
      </c>
      <c r="AU202" s="18" t="s">
        <v>158</v>
      </c>
      <c r="AY202" s="18" t="s">
        <v>152</v>
      </c>
      <c r="BE202" s="152">
        <f>IF(U202="základná",N202,0)</f>
        <v>0</v>
      </c>
      <c r="BF202" s="152">
        <f>IF(U202="znížená",N202,0)</f>
        <v>304.04000000000002</v>
      </c>
      <c r="BG202" s="152">
        <f>IF(U202="zákl. prenesená",N202,0)</f>
        <v>0</v>
      </c>
      <c r="BH202" s="152">
        <f>IF(U202="zníž. prenesená",N202,0)</f>
        <v>0</v>
      </c>
      <c r="BI202" s="152">
        <f>IF(U202="nulová",N202,0)</f>
        <v>0</v>
      </c>
      <c r="BJ202" s="18" t="s">
        <v>158</v>
      </c>
      <c r="BK202" s="152">
        <f>ROUND(L202*K202,2)</f>
        <v>304.04000000000002</v>
      </c>
      <c r="BL202" s="18" t="s">
        <v>157</v>
      </c>
      <c r="BM202" s="18" t="s">
        <v>343</v>
      </c>
    </row>
    <row r="203" spans="2:65" s="9" customFormat="1" ht="37.35" customHeight="1">
      <c r="B203" s="134"/>
      <c r="C203" s="135"/>
      <c r="D203" s="136" t="s">
        <v>113</v>
      </c>
      <c r="E203" s="136"/>
      <c r="F203" s="136"/>
      <c r="G203" s="136"/>
      <c r="H203" s="136"/>
      <c r="I203" s="136"/>
      <c r="J203" s="136"/>
      <c r="K203" s="136"/>
      <c r="L203" s="136"/>
      <c r="M203" s="136"/>
      <c r="N203" s="228">
        <f>BK203</f>
        <v>60826.220000000008</v>
      </c>
      <c r="O203" s="229"/>
      <c r="P203" s="229"/>
      <c r="Q203" s="229"/>
      <c r="R203" s="137"/>
      <c r="T203" s="138"/>
      <c r="U203" s="135"/>
      <c r="V203" s="135"/>
      <c r="W203" s="139">
        <f>W204+W210+W219+W237+W257+W288+W291+W295+W303+W313+W324+W333+W336+W346+W352+W355+W370+W373+W377+W380+W382</f>
        <v>753.98301217129733</v>
      </c>
      <c r="X203" s="135"/>
      <c r="Y203" s="139">
        <f>Y204+Y210+Y219+Y237+Y257+Y288+Y291+Y295+Y303+Y313+Y324+Y333+Y336+Y346+Y352+Y355+Y370+Y373+Y377+Y380+Y382</f>
        <v>17.986543298280797</v>
      </c>
      <c r="Z203" s="135"/>
      <c r="AA203" s="140">
        <f>AA204+AA210+AA219+AA237+AA257+AA288+AA291+AA295+AA303+AA313+AA324+AA333+AA336+AA346+AA352+AA355+AA370+AA373+AA377+AA380+AA382</f>
        <v>0</v>
      </c>
      <c r="AR203" s="141" t="s">
        <v>158</v>
      </c>
      <c r="AT203" s="142" t="s">
        <v>75</v>
      </c>
      <c r="AU203" s="142" t="s">
        <v>76</v>
      </c>
      <c r="AY203" s="141" t="s">
        <v>152</v>
      </c>
      <c r="BK203" s="143">
        <f>BK204+BK210+BK219+BK237+BK257+BK288+BK291+BK295+BK303+BK313+BK324+BK333+BK336+BK346+BK352+BK355+BK370+BK373+BK377+BK380+BK382</f>
        <v>60826.220000000008</v>
      </c>
    </row>
    <row r="204" spans="2:65" s="9" customFormat="1" ht="19.899999999999999" customHeight="1">
      <c r="B204" s="134"/>
      <c r="C204" s="135"/>
      <c r="D204" s="144" t="s">
        <v>114</v>
      </c>
      <c r="E204" s="144"/>
      <c r="F204" s="144"/>
      <c r="G204" s="144"/>
      <c r="H204" s="144"/>
      <c r="I204" s="144"/>
      <c r="J204" s="144"/>
      <c r="K204" s="144"/>
      <c r="L204" s="144"/>
      <c r="M204" s="144"/>
      <c r="N204" s="224">
        <f>BK204</f>
        <v>607.45000000000005</v>
      </c>
      <c r="O204" s="225"/>
      <c r="P204" s="225"/>
      <c r="Q204" s="225"/>
      <c r="R204" s="137"/>
      <c r="T204" s="138"/>
      <c r="U204" s="135"/>
      <c r="V204" s="135"/>
      <c r="W204" s="139">
        <f>SUM(W205:W209)</f>
        <v>24.200588667065134</v>
      </c>
      <c r="X204" s="135"/>
      <c r="Y204" s="139">
        <f>SUM(Y205:Y209)</f>
        <v>0.613527296</v>
      </c>
      <c r="Z204" s="135"/>
      <c r="AA204" s="140">
        <f>SUM(AA205:AA209)</f>
        <v>0</v>
      </c>
      <c r="AR204" s="141" t="s">
        <v>158</v>
      </c>
      <c r="AT204" s="142" t="s">
        <v>75</v>
      </c>
      <c r="AU204" s="142" t="s">
        <v>84</v>
      </c>
      <c r="AY204" s="141" t="s">
        <v>152</v>
      </c>
      <c r="BK204" s="143">
        <f>SUM(BK205:BK209)</f>
        <v>607.45000000000005</v>
      </c>
    </row>
    <row r="205" spans="2:65" s="1" customFormat="1" ht="25.5" customHeight="1">
      <c r="B205" s="31"/>
      <c r="C205" s="145" t="s">
        <v>251</v>
      </c>
      <c r="D205" s="145" t="s">
        <v>153</v>
      </c>
      <c r="E205" s="146" t="s">
        <v>344</v>
      </c>
      <c r="F205" s="217" t="s">
        <v>345</v>
      </c>
      <c r="G205" s="217"/>
      <c r="H205" s="217"/>
      <c r="I205" s="217"/>
      <c r="J205" s="147" t="s">
        <v>156</v>
      </c>
      <c r="K205" s="148">
        <v>107.1</v>
      </c>
      <c r="L205" s="218">
        <v>0.12</v>
      </c>
      <c r="M205" s="218"/>
      <c r="N205" s="218">
        <f>ROUND(L205*K205,2)</f>
        <v>12.85</v>
      </c>
      <c r="O205" s="218"/>
      <c r="P205" s="218"/>
      <c r="Q205" s="218"/>
      <c r="R205" s="33"/>
      <c r="T205" s="149" t="s">
        <v>19</v>
      </c>
      <c r="U205" s="40" t="s">
        <v>43</v>
      </c>
      <c r="V205" s="150">
        <v>1.49725459109723E-2</v>
      </c>
      <c r="W205" s="150">
        <f>V205*K205</f>
        <v>1.6035596670651333</v>
      </c>
      <c r="X205" s="150">
        <v>0</v>
      </c>
      <c r="Y205" s="150">
        <f>X205*K205</f>
        <v>0</v>
      </c>
      <c r="Z205" s="150">
        <v>0</v>
      </c>
      <c r="AA205" s="151">
        <f>Z205*K205</f>
        <v>0</v>
      </c>
      <c r="AR205" s="18" t="s">
        <v>182</v>
      </c>
      <c r="AT205" s="18" t="s">
        <v>153</v>
      </c>
      <c r="AU205" s="18" t="s">
        <v>158</v>
      </c>
      <c r="AY205" s="18" t="s">
        <v>152</v>
      </c>
      <c r="BE205" s="152">
        <f>IF(U205="základná",N205,0)</f>
        <v>0</v>
      </c>
      <c r="BF205" s="152">
        <f>IF(U205="znížená",N205,0)</f>
        <v>12.85</v>
      </c>
      <c r="BG205" s="152">
        <f>IF(U205="zákl. prenesená",N205,0)</f>
        <v>0</v>
      </c>
      <c r="BH205" s="152">
        <f>IF(U205="zníž. prenesená",N205,0)</f>
        <v>0</v>
      </c>
      <c r="BI205" s="152">
        <f>IF(U205="nulová",N205,0)</f>
        <v>0</v>
      </c>
      <c r="BJ205" s="18" t="s">
        <v>158</v>
      </c>
      <c r="BK205" s="152">
        <f>ROUND(L205*K205,2)</f>
        <v>12.85</v>
      </c>
      <c r="BL205" s="18" t="s">
        <v>182</v>
      </c>
      <c r="BM205" s="18" t="s">
        <v>346</v>
      </c>
    </row>
    <row r="206" spans="2:65" s="1" customFormat="1" ht="16.5" customHeight="1">
      <c r="B206" s="31"/>
      <c r="C206" s="153" t="s">
        <v>347</v>
      </c>
      <c r="D206" s="153" t="s">
        <v>184</v>
      </c>
      <c r="E206" s="154" t="s">
        <v>348</v>
      </c>
      <c r="F206" s="219" t="s">
        <v>349</v>
      </c>
      <c r="G206" s="219"/>
      <c r="H206" s="219"/>
      <c r="I206" s="219"/>
      <c r="J206" s="155" t="s">
        <v>236</v>
      </c>
      <c r="K206" s="156">
        <v>3.2000000000000001E-2</v>
      </c>
      <c r="L206" s="220">
        <v>2043.26</v>
      </c>
      <c r="M206" s="220"/>
      <c r="N206" s="220">
        <f>ROUND(L206*K206,2)</f>
        <v>65.38</v>
      </c>
      <c r="O206" s="218"/>
      <c r="P206" s="218"/>
      <c r="Q206" s="218"/>
      <c r="R206" s="33"/>
      <c r="T206" s="149" t="s">
        <v>19</v>
      </c>
      <c r="U206" s="40" t="s">
        <v>43</v>
      </c>
      <c r="V206" s="150">
        <v>0</v>
      </c>
      <c r="W206" s="150">
        <f>V206*K206</f>
        <v>0</v>
      </c>
      <c r="X206" s="150">
        <v>1</v>
      </c>
      <c r="Y206" s="150">
        <f>X206*K206</f>
        <v>3.2000000000000001E-2</v>
      </c>
      <c r="Z206" s="150">
        <v>0</v>
      </c>
      <c r="AA206" s="151">
        <f>Z206*K206</f>
        <v>0</v>
      </c>
      <c r="AR206" s="18" t="s">
        <v>211</v>
      </c>
      <c r="AT206" s="18" t="s">
        <v>184</v>
      </c>
      <c r="AU206" s="18" t="s">
        <v>158</v>
      </c>
      <c r="AY206" s="18" t="s">
        <v>152</v>
      </c>
      <c r="BE206" s="152">
        <f>IF(U206="základná",N206,0)</f>
        <v>0</v>
      </c>
      <c r="BF206" s="152">
        <f>IF(U206="znížená",N206,0)</f>
        <v>65.38</v>
      </c>
      <c r="BG206" s="152">
        <f>IF(U206="zákl. prenesená",N206,0)</f>
        <v>0</v>
      </c>
      <c r="BH206" s="152">
        <f>IF(U206="zníž. prenesená",N206,0)</f>
        <v>0</v>
      </c>
      <c r="BI206" s="152">
        <f>IF(U206="nulová",N206,0)</f>
        <v>0</v>
      </c>
      <c r="BJ206" s="18" t="s">
        <v>158</v>
      </c>
      <c r="BK206" s="152">
        <f>ROUND(L206*K206,2)</f>
        <v>65.38</v>
      </c>
      <c r="BL206" s="18" t="s">
        <v>182</v>
      </c>
      <c r="BM206" s="18" t="s">
        <v>350</v>
      </c>
    </row>
    <row r="207" spans="2:65" s="1" customFormat="1" ht="25.5" customHeight="1">
      <c r="B207" s="31"/>
      <c r="C207" s="145" t="s">
        <v>254</v>
      </c>
      <c r="D207" s="145" t="s">
        <v>153</v>
      </c>
      <c r="E207" s="146" t="s">
        <v>351</v>
      </c>
      <c r="F207" s="217" t="s">
        <v>352</v>
      </c>
      <c r="G207" s="217"/>
      <c r="H207" s="217"/>
      <c r="I207" s="217"/>
      <c r="J207" s="147" t="s">
        <v>156</v>
      </c>
      <c r="K207" s="148">
        <v>107.1</v>
      </c>
      <c r="L207" s="218">
        <v>1.86</v>
      </c>
      <c r="M207" s="218"/>
      <c r="N207" s="218">
        <f>ROUND(L207*K207,2)</f>
        <v>199.21</v>
      </c>
      <c r="O207" s="218"/>
      <c r="P207" s="218"/>
      <c r="Q207" s="218"/>
      <c r="R207" s="33"/>
      <c r="T207" s="149" t="s">
        <v>19</v>
      </c>
      <c r="U207" s="40" t="s">
        <v>43</v>
      </c>
      <c r="V207" s="150">
        <v>0.21099000000000001</v>
      </c>
      <c r="W207" s="150">
        <f>V207*K207</f>
        <v>22.597028999999999</v>
      </c>
      <c r="X207" s="150">
        <v>5.4226000000000003E-4</v>
      </c>
      <c r="Y207" s="150">
        <f>X207*K207</f>
        <v>5.8076045999999999E-2</v>
      </c>
      <c r="Z207" s="150">
        <v>0</v>
      </c>
      <c r="AA207" s="151">
        <f>Z207*K207</f>
        <v>0</v>
      </c>
      <c r="AR207" s="18" t="s">
        <v>182</v>
      </c>
      <c r="AT207" s="18" t="s">
        <v>153</v>
      </c>
      <c r="AU207" s="18" t="s">
        <v>158</v>
      </c>
      <c r="AY207" s="18" t="s">
        <v>152</v>
      </c>
      <c r="BE207" s="152">
        <f>IF(U207="základná",N207,0)</f>
        <v>0</v>
      </c>
      <c r="BF207" s="152">
        <f>IF(U207="znížená",N207,0)</f>
        <v>199.21</v>
      </c>
      <c r="BG207" s="152">
        <f>IF(U207="zákl. prenesená",N207,0)</f>
        <v>0</v>
      </c>
      <c r="BH207" s="152">
        <f>IF(U207="zníž. prenesená",N207,0)</f>
        <v>0</v>
      </c>
      <c r="BI207" s="152">
        <f>IF(U207="nulová",N207,0)</f>
        <v>0</v>
      </c>
      <c r="BJ207" s="18" t="s">
        <v>158</v>
      </c>
      <c r="BK207" s="152">
        <f>ROUND(L207*K207,2)</f>
        <v>199.21</v>
      </c>
      <c r="BL207" s="18" t="s">
        <v>182</v>
      </c>
      <c r="BM207" s="18" t="s">
        <v>353</v>
      </c>
    </row>
    <row r="208" spans="2:65" s="1" customFormat="1" ht="16.5" customHeight="1">
      <c r="B208" s="31"/>
      <c r="C208" s="153" t="s">
        <v>354</v>
      </c>
      <c r="D208" s="153" t="s">
        <v>184</v>
      </c>
      <c r="E208" s="154" t="s">
        <v>355</v>
      </c>
      <c r="F208" s="219" t="s">
        <v>356</v>
      </c>
      <c r="G208" s="219"/>
      <c r="H208" s="219"/>
      <c r="I208" s="219"/>
      <c r="J208" s="155" t="s">
        <v>156</v>
      </c>
      <c r="K208" s="156">
        <v>123.16500000000001</v>
      </c>
      <c r="L208" s="220">
        <v>2.5499999999999998</v>
      </c>
      <c r="M208" s="220"/>
      <c r="N208" s="220">
        <f>ROUND(L208*K208,2)</f>
        <v>314.07</v>
      </c>
      <c r="O208" s="218"/>
      <c r="P208" s="218"/>
      <c r="Q208" s="218"/>
      <c r="R208" s="33"/>
      <c r="T208" s="149" t="s">
        <v>19</v>
      </c>
      <c r="U208" s="40" t="s">
        <v>43</v>
      </c>
      <c r="V208" s="150">
        <v>0</v>
      </c>
      <c r="W208" s="150">
        <f>V208*K208</f>
        <v>0</v>
      </c>
      <c r="X208" s="150">
        <v>4.2500000000000003E-3</v>
      </c>
      <c r="Y208" s="150">
        <f>X208*K208</f>
        <v>0.52345125000000003</v>
      </c>
      <c r="Z208" s="150">
        <v>0</v>
      </c>
      <c r="AA208" s="151">
        <f>Z208*K208</f>
        <v>0</v>
      </c>
      <c r="AR208" s="18" t="s">
        <v>211</v>
      </c>
      <c r="AT208" s="18" t="s">
        <v>184</v>
      </c>
      <c r="AU208" s="18" t="s">
        <v>158</v>
      </c>
      <c r="AY208" s="18" t="s">
        <v>152</v>
      </c>
      <c r="BE208" s="152">
        <f>IF(U208="základná",N208,0)</f>
        <v>0</v>
      </c>
      <c r="BF208" s="152">
        <f>IF(U208="znížená",N208,0)</f>
        <v>314.07</v>
      </c>
      <c r="BG208" s="152">
        <f>IF(U208="zákl. prenesená",N208,0)</f>
        <v>0</v>
      </c>
      <c r="BH208" s="152">
        <f>IF(U208="zníž. prenesená",N208,0)</f>
        <v>0</v>
      </c>
      <c r="BI208" s="152">
        <f>IF(U208="nulová",N208,0)</f>
        <v>0</v>
      </c>
      <c r="BJ208" s="18" t="s">
        <v>158</v>
      </c>
      <c r="BK208" s="152">
        <f>ROUND(L208*K208,2)</f>
        <v>314.07</v>
      </c>
      <c r="BL208" s="18" t="s">
        <v>182</v>
      </c>
      <c r="BM208" s="18" t="s">
        <v>357</v>
      </c>
    </row>
    <row r="209" spans="2:65" s="1" customFormat="1" ht="25.5" customHeight="1">
      <c r="B209" s="31"/>
      <c r="C209" s="145" t="s">
        <v>258</v>
      </c>
      <c r="D209" s="145" t="s">
        <v>153</v>
      </c>
      <c r="E209" s="146" t="s">
        <v>358</v>
      </c>
      <c r="F209" s="217" t="s">
        <v>359</v>
      </c>
      <c r="G209" s="217"/>
      <c r="H209" s="217"/>
      <c r="I209" s="217"/>
      <c r="J209" s="147" t="s">
        <v>360</v>
      </c>
      <c r="K209" s="148">
        <v>5.4580000000000002</v>
      </c>
      <c r="L209" s="218">
        <v>2.92</v>
      </c>
      <c r="M209" s="218"/>
      <c r="N209" s="218">
        <f>ROUND(L209*K209,2)</f>
        <v>15.94</v>
      </c>
      <c r="O209" s="218"/>
      <c r="P209" s="218"/>
      <c r="Q209" s="218"/>
      <c r="R209" s="33"/>
      <c r="T209" s="149" t="s">
        <v>19</v>
      </c>
      <c r="U209" s="40" t="s">
        <v>43</v>
      </c>
      <c r="V209" s="150">
        <v>0</v>
      </c>
      <c r="W209" s="150">
        <f>V209*K209</f>
        <v>0</v>
      </c>
      <c r="X209" s="150">
        <v>0</v>
      </c>
      <c r="Y209" s="150">
        <f>X209*K209</f>
        <v>0</v>
      </c>
      <c r="Z209" s="150">
        <v>0</v>
      </c>
      <c r="AA209" s="151">
        <f>Z209*K209</f>
        <v>0</v>
      </c>
      <c r="AR209" s="18" t="s">
        <v>182</v>
      </c>
      <c r="AT209" s="18" t="s">
        <v>153</v>
      </c>
      <c r="AU209" s="18" t="s">
        <v>158</v>
      </c>
      <c r="AY209" s="18" t="s">
        <v>152</v>
      </c>
      <c r="BE209" s="152">
        <f>IF(U209="základná",N209,0)</f>
        <v>0</v>
      </c>
      <c r="BF209" s="152">
        <f>IF(U209="znížená",N209,0)</f>
        <v>15.94</v>
      </c>
      <c r="BG209" s="152">
        <f>IF(U209="zákl. prenesená",N209,0)</f>
        <v>0</v>
      </c>
      <c r="BH209" s="152">
        <f>IF(U209="zníž. prenesená",N209,0)</f>
        <v>0</v>
      </c>
      <c r="BI209" s="152">
        <f>IF(U209="nulová",N209,0)</f>
        <v>0</v>
      </c>
      <c r="BJ209" s="18" t="s">
        <v>158</v>
      </c>
      <c r="BK209" s="152">
        <f>ROUND(L209*K209,2)</f>
        <v>15.94</v>
      </c>
      <c r="BL209" s="18" t="s">
        <v>182</v>
      </c>
      <c r="BM209" s="18" t="s">
        <v>361</v>
      </c>
    </row>
    <row r="210" spans="2:65" s="9" customFormat="1" ht="29.85" customHeight="1">
      <c r="B210" s="134"/>
      <c r="C210" s="135"/>
      <c r="D210" s="144" t="s">
        <v>115</v>
      </c>
      <c r="E210" s="144"/>
      <c r="F210" s="144"/>
      <c r="G210" s="144"/>
      <c r="H210" s="144"/>
      <c r="I210" s="144"/>
      <c r="J210" s="144"/>
      <c r="K210" s="144"/>
      <c r="L210" s="144"/>
      <c r="M210" s="144"/>
      <c r="N210" s="226">
        <f>BK210</f>
        <v>6142.090000000002</v>
      </c>
      <c r="O210" s="227"/>
      <c r="P210" s="227"/>
      <c r="Q210" s="227"/>
      <c r="R210" s="137"/>
      <c r="T210" s="138"/>
      <c r="U210" s="135"/>
      <c r="V210" s="135"/>
      <c r="W210" s="139">
        <f>SUM(W211:W218)</f>
        <v>93.046450417052753</v>
      </c>
      <c r="X210" s="135"/>
      <c r="Y210" s="139">
        <f>SUM(Y211:Y218)</f>
        <v>6.4328684999999997</v>
      </c>
      <c r="Z210" s="135"/>
      <c r="AA210" s="140">
        <f>SUM(AA211:AA218)</f>
        <v>0</v>
      </c>
      <c r="AR210" s="141" t="s">
        <v>158</v>
      </c>
      <c r="AT210" s="142" t="s">
        <v>75</v>
      </c>
      <c r="AU210" s="142" t="s">
        <v>84</v>
      </c>
      <c r="AY210" s="141" t="s">
        <v>152</v>
      </c>
      <c r="BK210" s="143">
        <f>SUM(BK211:BK218)</f>
        <v>6142.090000000002</v>
      </c>
    </row>
    <row r="211" spans="2:65" s="1" customFormat="1" ht="25.5" customHeight="1">
      <c r="B211" s="31"/>
      <c r="C211" s="145" t="s">
        <v>362</v>
      </c>
      <c r="D211" s="145" t="s">
        <v>153</v>
      </c>
      <c r="E211" s="146" t="s">
        <v>363</v>
      </c>
      <c r="F211" s="217" t="s">
        <v>364</v>
      </c>
      <c r="G211" s="217"/>
      <c r="H211" s="217"/>
      <c r="I211" s="217"/>
      <c r="J211" s="147" t="s">
        <v>156</v>
      </c>
      <c r="K211" s="148">
        <v>284.10000000000002</v>
      </c>
      <c r="L211" s="218">
        <v>2.29</v>
      </c>
      <c r="M211" s="218"/>
      <c r="N211" s="218">
        <f t="shared" ref="N211:N218" si="40">ROUND(L211*K211,2)</f>
        <v>650.59</v>
      </c>
      <c r="O211" s="218"/>
      <c r="P211" s="218"/>
      <c r="Q211" s="218"/>
      <c r="R211" s="33"/>
      <c r="T211" s="149" t="s">
        <v>19</v>
      </c>
      <c r="U211" s="40" t="s">
        <v>43</v>
      </c>
      <c r="V211" s="150">
        <v>0.308928019771393</v>
      </c>
      <c r="W211" s="150">
        <f t="shared" ref="W211:W218" si="41">V211*K211</f>
        <v>87.766450417052752</v>
      </c>
      <c r="X211" s="150">
        <v>2.9999999999999997E-4</v>
      </c>
      <c r="Y211" s="150">
        <f t="shared" ref="Y211:Y218" si="42">X211*K211</f>
        <v>8.523E-2</v>
      </c>
      <c r="Z211" s="150">
        <v>0</v>
      </c>
      <c r="AA211" s="151">
        <f t="shared" ref="AA211:AA218" si="43">Z211*K211</f>
        <v>0</v>
      </c>
      <c r="AR211" s="18" t="s">
        <v>182</v>
      </c>
      <c r="AT211" s="18" t="s">
        <v>153</v>
      </c>
      <c r="AU211" s="18" t="s">
        <v>158</v>
      </c>
      <c r="AY211" s="18" t="s">
        <v>152</v>
      </c>
      <c r="BE211" s="152">
        <f t="shared" ref="BE211:BE218" si="44">IF(U211="základná",N211,0)</f>
        <v>0</v>
      </c>
      <c r="BF211" s="152">
        <f t="shared" ref="BF211:BF218" si="45">IF(U211="znížená",N211,0)</f>
        <v>650.59</v>
      </c>
      <c r="BG211" s="152">
        <f t="shared" ref="BG211:BG218" si="46">IF(U211="zákl. prenesená",N211,0)</f>
        <v>0</v>
      </c>
      <c r="BH211" s="152">
        <f t="shared" ref="BH211:BH218" si="47">IF(U211="zníž. prenesená",N211,0)</f>
        <v>0</v>
      </c>
      <c r="BI211" s="152">
        <f t="shared" ref="BI211:BI218" si="48">IF(U211="nulová",N211,0)</f>
        <v>0</v>
      </c>
      <c r="BJ211" s="18" t="s">
        <v>158</v>
      </c>
      <c r="BK211" s="152">
        <f t="shared" ref="BK211:BK218" si="49">ROUND(L211*K211,2)</f>
        <v>650.59</v>
      </c>
      <c r="BL211" s="18" t="s">
        <v>182</v>
      </c>
      <c r="BM211" s="18" t="s">
        <v>365</v>
      </c>
    </row>
    <row r="212" spans="2:65" s="1" customFormat="1" ht="25.5" customHeight="1">
      <c r="B212" s="31"/>
      <c r="C212" s="153" t="s">
        <v>261</v>
      </c>
      <c r="D212" s="153" t="s">
        <v>184</v>
      </c>
      <c r="E212" s="154" t="s">
        <v>366</v>
      </c>
      <c r="F212" s="219" t="s">
        <v>367</v>
      </c>
      <c r="G212" s="219"/>
      <c r="H212" s="219"/>
      <c r="I212" s="219"/>
      <c r="J212" s="155" t="s">
        <v>156</v>
      </c>
      <c r="K212" s="156">
        <v>289.78199999999998</v>
      </c>
      <c r="L212" s="220">
        <v>8.09</v>
      </c>
      <c r="M212" s="220"/>
      <c r="N212" s="220">
        <f t="shared" si="40"/>
        <v>2344.34</v>
      </c>
      <c r="O212" s="218"/>
      <c r="P212" s="218"/>
      <c r="Q212" s="218"/>
      <c r="R212" s="33"/>
      <c r="T212" s="149" t="s">
        <v>19</v>
      </c>
      <c r="U212" s="40" t="s">
        <v>43</v>
      </c>
      <c r="V212" s="150">
        <v>0</v>
      </c>
      <c r="W212" s="150">
        <f t="shared" si="41"/>
        <v>0</v>
      </c>
      <c r="X212" s="150">
        <v>1.0800000000000001E-2</v>
      </c>
      <c r="Y212" s="150">
        <f t="shared" si="42"/>
        <v>3.1296455999999999</v>
      </c>
      <c r="Z212" s="150">
        <v>0</v>
      </c>
      <c r="AA212" s="151">
        <f t="shared" si="43"/>
        <v>0</v>
      </c>
      <c r="AR212" s="18" t="s">
        <v>211</v>
      </c>
      <c r="AT212" s="18" t="s">
        <v>184</v>
      </c>
      <c r="AU212" s="18" t="s">
        <v>158</v>
      </c>
      <c r="AY212" s="18" t="s">
        <v>152</v>
      </c>
      <c r="BE212" s="152">
        <f t="shared" si="44"/>
        <v>0</v>
      </c>
      <c r="BF212" s="152">
        <f t="shared" si="45"/>
        <v>2344.34</v>
      </c>
      <c r="BG212" s="152">
        <f t="shared" si="46"/>
        <v>0</v>
      </c>
      <c r="BH212" s="152">
        <f t="shared" si="47"/>
        <v>0</v>
      </c>
      <c r="BI212" s="152">
        <f t="shared" si="48"/>
        <v>0</v>
      </c>
      <c r="BJ212" s="18" t="s">
        <v>158</v>
      </c>
      <c r="BK212" s="152">
        <f t="shared" si="49"/>
        <v>2344.34</v>
      </c>
      <c r="BL212" s="18" t="s">
        <v>182</v>
      </c>
      <c r="BM212" s="18" t="s">
        <v>368</v>
      </c>
    </row>
    <row r="213" spans="2:65" s="1" customFormat="1" ht="25.5" customHeight="1">
      <c r="B213" s="31"/>
      <c r="C213" s="153" t="s">
        <v>369</v>
      </c>
      <c r="D213" s="153" t="s">
        <v>184</v>
      </c>
      <c r="E213" s="154" t="s">
        <v>370</v>
      </c>
      <c r="F213" s="219" t="s">
        <v>371</v>
      </c>
      <c r="G213" s="219"/>
      <c r="H213" s="219"/>
      <c r="I213" s="219"/>
      <c r="J213" s="155" t="s">
        <v>156</v>
      </c>
      <c r="K213" s="156">
        <v>289.78199999999998</v>
      </c>
      <c r="L213" s="220">
        <v>5.76</v>
      </c>
      <c r="M213" s="220"/>
      <c r="N213" s="220">
        <f t="shared" si="40"/>
        <v>1669.14</v>
      </c>
      <c r="O213" s="218"/>
      <c r="P213" s="218"/>
      <c r="Q213" s="218"/>
      <c r="R213" s="33"/>
      <c r="T213" s="149" t="s">
        <v>19</v>
      </c>
      <c r="U213" s="40" t="s">
        <v>43</v>
      </c>
      <c r="V213" s="150">
        <v>0</v>
      </c>
      <c r="W213" s="150">
        <f t="shared" si="41"/>
        <v>0</v>
      </c>
      <c r="X213" s="150">
        <v>1.0800000000000001E-2</v>
      </c>
      <c r="Y213" s="150">
        <f t="shared" si="42"/>
        <v>3.1296455999999999</v>
      </c>
      <c r="Z213" s="150">
        <v>0</v>
      </c>
      <c r="AA213" s="151">
        <f t="shared" si="43"/>
        <v>0</v>
      </c>
      <c r="AR213" s="18" t="s">
        <v>211</v>
      </c>
      <c r="AT213" s="18" t="s">
        <v>184</v>
      </c>
      <c r="AU213" s="18" t="s">
        <v>158</v>
      </c>
      <c r="AY213" s="18" t="s">
        <v>152</v>
      </c>
      <c r="BE213" s="152">
        <f t="shared" si="44"/>
        <v>0</v>
      </c>
      <c r="BF213" s="152">
        <f t="shared" si="45"/>
        <v>1669.14</v>
      </c>
      <c r="BG213" s="152">
        <f t="shared" si="46"/>
        <v>0</v>
      </c>
      <c r="BH213" s="152">
        <f t="shared" si="47"/>
        <v>0</v>
      </c>
      <c r="BI213" s="152">
        <f t="shared" si="48"/>
        <v>0</v>
      </c>
      <c r="BJ213" s="18" t="s">
        <v>158</v>
      </c>
      <c r="BK213" s="152">
        <f t="shared" si="49"/>
        <v>1669.14</v>
      </c>
      <c r="BL213" s="18" t="s">
        <v>182</v>
      </c>
      <c r="BM213" s="18" t="s">
        <v>372</v>
      </c>
    </row>
    <row r="214" spans="2:65" s="1" customFormat="1" ht="38.25" customHeight="1">
      <c r="B214" s="31"/>
      <c r="C214" s="153" t="s">
        <v>265</v>
      </c>
      <c r="D214" s="153" t="s">
        <v>184</v>
      </c>
      <c r="E214" s="154" t="s">
        <v>373</v>
      </c>
      <c r="F214" s="219" t="s">
        <v>374</v>
      </c>
      <c r="G214" s="219"/>
      <c r="H214" s="219"/>
      <c r="I214" s="219"/>
      <c r="J214" s="155" t="s">
        <v>156</v>
      </c>
      <c r="K214" s="156">
        <v>289.78199999999998</v>
      </c>
      <c r="L214" s="220">
        <v>1.44</v>
      </c>
      <c r="M214" s="220"/>
      <c r="N214" s="220">
        <f t="shared" si="40"/>
        <v>417.29</v>
      </c>
      <c r="O214" s="218"/>
      <c r="P214" s="218"/>
      <c r="Q214" s="218"/>
      <c r="R214" s="33"/>
      <c r="T214" s="149" t="s">
        <v>19</v>
      </c>
      <c r="U214" s="40" t="s">
        <v>43</v>
      </c>
      <c r="V214" s="150">
        <v>0</v>
      </c>
      <c r="W214" s="150">
        <f t="shared" si="41"/>
        <v>0</v>
      </c>
      <c r="X214" s="150">
        <v>1.4999999999999999E-4</v>
      </c>
      <c r="Y214" s="150">
        <f t="shared" si="42"/>
        <v>4.3467299999999993E-2</v>
      </c>
      <c r="Z214" s="150">
        <v>0</v>
      </c>
      <c r="AA214" s="151">
        <f t="shared" si="43"/>
        <v>0</v>
      </c>
      <c r="AR214" s="18" t="s">
        <v>211</v>
      </c>
      <c r="AT214" s="18" t="s">
        <v>184</v>
      </c>
      <c r="AU214" s="18" t="s">
        <v>158</v>
      </c>
      <c r="AY214" s="18" t="s">
        <v>152</v>
      </c>
      <c r="BE214" s="152">
        <f t="shared" si="44"/>
        <v>0</v>
      </c>
      <c r="BF214" s="152">
        <f t="shared" si="45"/>
        <v>417.29</v>
      </c>
      <c r="BG214" s="152">
        <f t="shared" si="46"/>
        <v>0</v>
      </c>
      <c r="BH214" s="152">
        <f t="shared" si="47"/>
        <v>0</v>
      </c>
      <c r="BI214" s="152">
        <f t="shared" si="48"/>
        <v>0</v>
      </c>
      <c r="BJ214" s="18" t="s">
        <v>158</v>
      </c>
      <c r="BK214" s="152">
        <f t="shared" si="49"/>
        <v>417.29</v>
      </c>
      <c r="BL214" s="18" t="s">
        <v>182</v>
      </c>
      <c r="BM214" s="18" t="s">
        <v>375</v>
      </c>
    </row>
    <row r="215" spans="2:65" s="1" customFormat="1" ht="25.5" customHeight="1">
      <c r="B215" s="31"/>
      <c r="C215" s="145" t="s">
        <v>376</v>
      </c>
      <c r="D215" s="145" t="s">
        <v>153</v>
      </c>
      <c r="E215" s="146" t="s">
        <v>377</v>
      </c>
      <c r="F215" s="217" t="s">
        <v>378</v>
      </c>
      <c r="G215" s="217"/>
      <c r="H215" s="217"/>
      <c r="I215" s="217"/>
      <c r="J215" s="147" t="s">
        <v>156</v>
      </c>
      <c r="K215" s="148">
        <v>88</v>
      </c>
      <c r="L215" s="218">
        <v>0.34</v>
      </c>
      <c r="M215" s="218"/>
      <c r="N215" s="218">
        <f t="shared" si="40"/>
        <v>29.92</v>
      </c>
      <c r="O215" s="218"/>
      <c r="P215" s="218"/>
      <c r="Q215" s="218"/>
      <c r="R215" s="33"/>
      <c r="T215" s="149" t="s">
        <v>19</v>
      </c>
      <c r="U215" s="40" t="s">
        <v>43</v>
      </c>
      <c r="V215" s="150">
        <v>0.06</v>
      </c>
      <c r="W215" s="150">
        <f t="shared" si="41"/>
        <v>5.2799999999999994</v>
      </c>
      <c r="X215" s="150">
        <v>0</v>
      </c>
      <c r="Y215" s="150">
        <f t="shared" si="42"/>
        <v>0</v>
      </c>
      <c r="Z215" s="150">
        <v>0</v>
      </c>
      <c r="AA215" s="151">
        <f t="shared" si="43"/>
        <v>0</v>
      </c>
      <c r="AR215" s="18" t="s">
        <v>182</v>
      </c>
      <c r="AT215" s="18" t="s">
        <v>153</v>
      </c>
      <c r="AU215" s="18" t="s">
        <v>158</v>
      </c>
      <c r="AY215" s="18" t="s">
        <v>152</v>
      </c>
      <c r="BE215" s="152">
        <f t="shared" si="44"/>
        <v>0</v>
      </c>
      <c r="BF215" s="152">
        <f t="shared" si="45"/>
        <v>29.92</v>
      </c>
      <c r="BG215" s="152">
        <f t="shared" si="46"/>
        <v>0</v>
      </c>
      <c r="BH215" s="152">
        <f t="shared" si="47"/>
        <v>0</v>
      </c>
      <c r="BI215" s="152">
        <f t="shared" si="48"/>
        <v>0</v>
      </c>
      <c r="BJ215" s="18" t="s">
        <v>158</v>
      </c>
      <c r="BK215" s="152">
        <f t="shared" si="49"/>
        <v>29.92</v>
      </c>
      <c r="BL215" s="18" t="s">
        <v>182</v>
      </c>
      <c r="BM215" s="18" t="s">
        <v>379</v>
      </c>
    </row>
    <row r="216" spans="2:65" s="1" customFormat="1" ht="25.5" customHeight="1">
      <c r="B216" s="31"/>
      <c r="C216" s="153" t="s">
        <v>268</v>
      </c>
      <c r="D216" s="153" t="s">
        <v>184</v>
      </c>
      <c r="E216" s="154" t="s">
        <v>380</v>
      </c>
      <c r="F216" s="219" t="s">
        <v>381</v>
      </c>
      <c r="G216" s="219"/>
      <c r="H216" s="219"/>
      <c r="I216" s="219"/>
      <c r="J216" s="155" t="s">
        <v>161</v>
      </c>
      <c r="K216" s="156">
        <v>8.0779999999999994</v>
      </c>
      <c r="L216" s="220">
        <v>104.02</v>
      </c>
      <c r="M216" s="220"/>
      <c r="N216" s="220">
        <f t="shared" si="40"/>
        <v>840.27</v>
      </c>
      <c r="O216" s="218"/>
      <c r="P216" s="218"/>
      <c r="Q216" s="218"/>
      <c r="R216" s="33"/>
      <c r="T216" s="149" t="s">
        <v>19</v>
      </c>
      <c r="U216" s="40" t="s">
        <v>43</v>
      </c>
      <c r="V216" s="150">
        <v>0</v>
      </c>
      <c r="W216" s="150">
        <f t="shared" si="41"/>
        <v>0</v>
      </c>
      <c r="X216" s="150">
        <v>0</v>
      </c>
      <c r="Y216" s="150">
        <f t="shared" si="42"/>
        <v>0</v>
      </c>
      <c r="Z216" s="150">
        <v>0</v>
      </c>
      <c r="AA216" s="151">
        <f t="shared" si="43"/>
        <v>0</v>
      </c>
      <c r="AR216" s="18" t="s">
        <v>211</v>
      </c>
      <c r="AT216" s="18" t="s">
        <v>184</v>
      </c>
      <c r="AU216" s="18" t="s">
        <v>158</v>
      </c>
      <c r="AY216" s="18" t="s">
        <v>152</v>
      </c>
      <c r="BE216" s="152">
        <f t="shared" si="44"/>
        <v>0</v>
      </c>
      <c r="BF216" s="152">
        <f t="shared" si="45"/>
        <v>840.27</v>
      </c>
      <c r="BG216" s="152">
        <f t="shared" si="46"/>
        <v>0</v>
      </c>
      <c r="BH216" s="152">
        <f t="shared" si="47"/>
        <v>0</v>
      </c>
      <c r="BI216" s="152">
        <f t="shared" si="48"/>
        <v>0</v>
      </c>
      <c r="BJ216" s="18" t="s">
        <v>158</v>
      </c>
      <c r="BK216" s="152">
        <f t="shared" si="49"/>
        <v>840.27</v>
      </c>
      <c r="BL216" s="18" t="s">
        <v>182</v>
      </c>
      <c r="BM216" s="18" t="s">
        <v>382</v>
      </c>
    </row>
    <row r="217" spans="2:65" s="1" customFormat="1" ht="16.5" customHeight="1">
      <c r="B217" s="31"/>
      <c r="C217" s="153" t="s">
        <v>383</v>
      </c>
      <c r="D217" s="153" t="s">
        <v>184</v>
      </c>
      <c r="E217" s="154" t="s">
        <v>384</v>
      </c>
      <c r="F217" s="219" t="s">
        <v>385</v>
      </c>
      <c r="G217" s="219"/>
      <c r="H217" s="219"/>
      <c r="I217" s="219"/>
      <c r="J217" s="155" t="s">
        <v>156</v>
      </c>
      <c r="K217" s="156">
        <v>89.76</v>
      </c>
      <c r="L217" s="220">
        <v>0.73</v>
      </c>
      <c r="M217" s="220"/>
      <c r="N217" s="220">
        <f t="shared" si="40"/>
        <v>65.52</v>
      </c>
      <c r="O217" s="218"/>
      <c r="P217" s="218"/>
      <c r="Q217" s="218"/>
      <c r="R217" s="33"/>
      <c r="T217" s="149" t="s">
        <v>19</v>
      </c>
      <c r="U217" s="40" t="s">
        <v>43</v>
      </c>
      <c r="V217" s="150">
        <v>0</v>
      </c>
      <c r="W217" s="150">
        <f t="shared" si="41"/>
        <v>0</v>
      </c>
      <c r="X217" s="150">
        <v>5.0000000000000001E-4</v>
      </c>
      <c r="Y217" s="150">
        <f t="shared" si="42"/>
        <v>4.4880000000000003E-2</v>
      </c>
      <c r="Z217" s="150">
        <v>0</v>
      </c>
      <c r="AA217" s="151">
        <f t="shared" si="43"/>
        <v>0</v>
      </c>
      <c r="AR217" s="18" t="s">
        <v>211</v>
      </c>
      <c r="AT217" s="18" t="s">
        <v>184</v>
      </c>
      <c r="AU217" s="18" t="s">
        <v>158</v>
      </c>
      <c r="AY217" s="18" t="s">
        <v>152</v>
      </c>
      <c r="BE217" s="152">
        <f t="shared" si="44"/>
        <v>0</v>
      </c>
      <c r="BF217" s="152">
        <f t="shared" si="45"/>
        <v>65.52</v>
      </c>
      <c r="BG217" s="152">
        <f t="shared" si="46"/>
        <v>0</v>
      </c>
      <c r="BH217" s="152">
        <f t="shared" si="47"/>
        <v>0</v>
      </c>
      <c r="BI217" s="152">
        <f t="shared" si="48"/>
        <v>0</v>
      </c>
      <c r="BJ217" s="18" t="s">
        <v>158</v>
      </c>
      <c r="BK217" s="152">
        <f t="shared" si="49"/>
        <v>65.52</v>
      </c>
      <c r="BL217" s="18" t="s">
        <v>182</v>
      </c>
      <c r="BM217" s="18" t="s">
        <v>386</v>
      </c>
    </row>
    <row r="218" spans="2:65" s="1" customFormat="1" ht="25.5" customHeight="1">
      <c r="B218" s="31"/>
      <c r="C218" s="145" t="s">
        <v>272</v>
      </c>
      <c r="D218" s="145" t="s">
        <v>153</v>
      </c>
      <c r="E218" s="146" t="s">
        <v>387</v>
      </c>
      <c r="F218" s="217" t="s">
        <v>388</v>
      </c>
      <c r="G218" s="217"/>
      <c r="H218" s="217"/>
      <c r="I218" s="217"/>
      <c r="J218" s="147" t="s">
        <v>360</v>
      </c>
      <c r="K218" s="148">
        <v>81.712000000000003</v>
      </c>
      <c r="L218" s="218">
        <v>1.53</v>
      </c>
      <c r="M218" s="218"/>
      <c r="N218" s="218">
        <f t="shared" si="40"/>
        <v>125.02</v>
      </c>
      <c r="O218" s="218"/>
      <c r="P218" s="218"/>
      <c r="Q218" s="218"/>
      <c r="R218" s="33"/>
      <c r="T218" s="149" t="s">
        <v>19</v>
      </c>
      <c r="U218" s="40" t="s">
        <v>43</v>
      </c>
      <c r="V218" s="150">
        <v>0</v>
      </c>
      <c r="W218" s="150">
        <f t="shared" si="41"/>
        <v>0</v>
      </c>
      <c r="X218" s="150">
        <v>0</v>
      </c>
      <c r="Y218" s="150">
        <f t="shared" si="42"/>
        <v>0</v>
      </c>
      <c r="Z218" s="150">
        <v>0</v>
      </c>
      <c r="AA218" s="151">
        <f t="shared" si="43"/>
        <v>0</v>
      </c>
      <c r="AR218" s="18" t="s">
        <v>182</v>
      </c>
      <c r="AT218" s="18" t="s">
        <v>153</v>
      </c>
      <c r="AU218" s="18" t="s">
        <v>158</v>
      </c>
      <c r="AY218" s="18" t="s">
        <v>152</v>
      </c>
      <c r="BE218" s="152">
        <f t="shared" si="44"/>
        <v>0</v>
      </c>
      <c r="BF218" s="152">
        <f t="shared" si="45"/>
        <v>125.02</v>
      </c>
      <c r="BG218" s="152">
        <f t="shared" si="46"/>
        <v>0</v>
      </c>
      <c r="BH218" s="152">
        <f t="shared" si="47"/>
        <v>0</v>
      </c>
      <c r="BI218" s="152">
        <f t="shared" si="48"/>
        <v>0</v>
      </c>
      <c r="BJ218" s="18" t="s">
        <v>158</v>
      </c>
      <c r="BK218" s="152">
        <f t="shared" si="49"/>
        <v>125.02</v>
      </c>
      <c r="BL218" s="18" t="s">
        <v>182</v>
      </c>
      <c r="BM218" s="18" t="s">
        <v>389</v>
      </c>
    </row>
    <row r="219" spans="2:65" s="9" customFormat="1" ht="29.85" customHeight="1">
      <c r="B219" s="134"/>
      <c r="C219" s="135"/>
      <c r="D219" s="144" t="s">
        <v>116</v>
      </c>
      <c r="E219" s="144"/>
      <c r="F219" s="144"/>
      <c r="G219" s="144"/>
      <c r="H219" s="144"/>
      <c r="I219" s="144"/>
      <c r="J219" s="144"/>
      <c r="K219" s="144"/>
      <c r="L219" s="144"/>
      <c r="M219" s="144"/>
      <c r="N219" s="226">
        <f>BK219</f>
        <v>1785.44</v>
      </c>
      <c r="O219" s="227"/>
      <c r="P219" s="227"/>
      <c r="Q219" s="227"/>
      <c r="R219" s="137"/>
      <c r="T219" s="138"/>
      <c r="U219" s="135"/>
      <c r="V219" s="135"/>
      <c r="W219" s="139">
        <f>SUM(W220:W236)</f>
        <v>42.333695999999996</v>
      </c>
      <c r="X219" s="135"/>
      <c r="Y219" s="139">
        <f>SUM(Y220:Y236)</f>
        <v>0.11144584859999999</v>
      </c>
      <c r="Z219" s="135"/>
      <c r="AA219" s="140">
        <f>SUM(AA220:AA236)</f>
        <v>0</v>
      </c>
      <c r="AR219" s="141" t="s">
        <v>158</v>
      </c>
      <c r="AT219" s="142" t="s">
        <v>75</v>
      </c>
      <c r="AU219" s="142" t="s">
        <v>84</v>
      </c>
      <c r="AY219" s="141" t="s">
        <v>152</v>
      </c>
      <c r="BK219" s="143">
        <f>SUM(BK220:BK236)</f>
        <v>1785.44</v>
      </c>
    </row>
    <row r="220" spans="2:65" s="1" customFormat="1" ht="25.5" customHeight="1">
      <c r="B220" s="31"/>
      <c r="C220" s="145" t="s">
        <v>390</v>
      </c>
      <c r="D220" s="145" t="s">
        <v>153</v>
      </c>
      <c r="E220" s="146" t="s">
        <v>391</v>
      </c>
      <c r="F220" s="217" t="s">
        <v>392</v>
      </c>
      <c r="G220" s="217"/>
      <c r="H220" s="217"/>
      <c r="I220" s="217"/>
      <c r="J220" s="147" t="s">
        <v>307</v>
      </c>
      <c r="K220" s="148">
        <v>26</v>
      </c>
      <c r="L220" s="218">
        <v>15.08</v>
      </c>
      <c r="M220" s="218"/>
      <c r="N220" s="218">
        <f t="shared" ref="N220:N236" si="50">ROUND(L220*K220,2)</f>
        <v>392.08</v>
      </c>
      <c r="O220" s="218"/>
      <c r="P220" s="218"/>
      <c r="Q220" s="218"/>
      <c r="R220" s="33"/>
      <c r="T220" s="149" t="s">
        <v>19</v>
      </c>
      <c r="U220" s="40" t="s">
        <v>43</v>
      </c>
      <c r="V220" s="150">
        <v>0.61680999999999997</v>
      </c>
      <c r="W220" s="150">
        <f t="shared" ref="W220:W236" si="51">V220*K220</f>
        <v>16.03706</v>
      </c>
      <c r="X220" s="150">
        <v>1.63568E-3</v>
      </c>
      <c r="Y220" s="150">
        <f t="shared" ref="Y220:Y236" si="52">X220*K220</f>
        <v>4.2527679999999998E-2</v>
      </c>
      <c r="Z220" s="150">
        <v>0</v>
      </c>
      <c r="AA220" s="151">
        <f t="shared" ref="AA220:AA236" si="53">Z220*K220</f>
        <v>0</v>
      </c>
      <c r="AR220" s="18" t="s">
        <v>182</v>
      </c>
      <c r="AT220" s="18" t="s">
        <v>153</v>
      </c>
      <c r="AU220" s="18" t="s">
        <v>158</v>
      </c>
      <c r="AY220" s="18" t="s">
        <v>152</v>
      </c>
      <c r="BE220" s="152">
        <f t="shared" ref="BE220:BE236" si="54">IF(U220="základná",N220,0)</f>
        <v>0</v>
      </c>
      <c r="BF220" s="152">
        <f t="shared" ref="BF220:BF236" si="55">IF(U220="znížená",N220,0)</f>
        <v>392.08</v>
      </c>
      <c r="BG220" s="152">
        <f t="shared" ref="BG220:BG236" si="56">IF(U220="zákl. prenesená",N220,0)</f>
        <v>0</v>
      </c>
      <c r="BH220" s="152">
        <f t="shared" ref="BH220:BH236" si="57">IF(U220="zníž. prenesená",N220,0)</f>
        <v>0</v>
      </c>
      <c r="BI220" s="152">
        <f t="shared" ref="BI220:BI236" si="58">IF(U220="nulová",N220,0)</f>
        <v>0</v>
      </c>
      <c r="BJ220" s="18" t="s">
        <v>158</v>
      </c>
      <c r="BK220" s="152">
        <f t="shared" ref="BK220:BK236" si="59">ROUND(L220*K220,2)</f>
        <v>392.08</v>
      </c>
      <c r="BL220" s="18" t="s">
        <v>182</v>
      </c>
      <c r="BM220" s="18" t="s">
        <v>393</v>
      </c>
    </row>
    <row r="221" spans="2:65" s="1" customFormat="1" ht="25.5" customHeight="1">
      <c r="B221" s="31"/>
      <c r="C221" s="145" t="s">
        <v>275</v>
      </c>
      <c r="D221" s="145" t="s">
        <v>153</v>
      </c>
      <c r="E221" s="146" t="s">
        <v>394</v>
      </c>
      <c r="F221" s="217" t="s">
        <v>395</v>
      </c>
      <c r="G221" s="217"/>
      <c r="H221" s="217"/>
      <c r="I221" s="217"/>
      <c r="J221" s="147" t="s">
        <v>307</v>
      </c>
      <c r="K221" s="148">
        <v>4.8</v>
      </c>
      <c r="L221" s="218">
        <v>23.82</v>
      </c>
      <c r="M221" s="218"/>
      <c r="N221" s="218">
        <f t="shared" si="50"/>
        <v>114.34</v>
      </c>
      <c r="O221" s="218"/>
      <c r="P221" s="218"/>
      <c r="Q221" s="218"/>
      <c r="R221" s="33"/>
      <c r="T221" s="149" t="s">
        <v>19</v>
      </c>
      <c r="U221" s="40" t="s">
        <v>43</v>
      </c>
      <c r="V221" s="150">
        <v>0.67881999999999998</v>
      </c>
      <c r="W221" s="150">
        <f t="shared" si="51"/>
        <v>3.2583359999999999</v>
      </c>
      <c r="X221" s="150">
        <v>2.7604600000000002E-3</v>
      </c>
      <c r="Y221" s="150">
        <f t="shared" si="52"/>
        <v>1.3250208000000001E-2</v>
      </c>
      <c r="Z221" s="150">
        <v>0</v>
      </c>
      <c r="AA221" s="151">
        <f t="shared" si="53"/>
        <v>0</v>
      </c>
      <c r="AR221" s="18" t="s">
        <v>182</v>
      </c>
      <c r="AT221" s="18" t="s">
        <v>153</v>
      </c>
      <c r="AU221" s="18" t="s">
        <v>158</v>
      </c>
      <c r="AY221" s="18" t="s">
        <v>152</v>
      </c>
      <c r="BE221" s="152">
        <f t="shared" si="54"/>
        <v>0</v>
      </c>
      <c r="BF221" s="152">
        <f t="shared" si="55"/>
        <v>114.34</v>
      </c>
      <c r="BG221" s="152">
        <f t="shared" si="56"/>
        <v>0</v>
      </c>
      <c r="BH221" s="152">
        <f t="shared" si="57"/>
        <v>0</v>
      </c>
      <c r="BI221" s="152">
        <f t="shared" si="58"/>
        <v>0</v>
      </c>
      <c r="BJ221" s="18" t="s">
        <v>158</v>
      </c>
      <c r="BK221" s="152">
        <f t="shared" si="59"/>
        <v>114.34</v>
      </c>
      <c r="BL221" s="18" t="s">
        <v>182</v>
      </c>
      <c r="BM221" s="18" t="s">
        <v>396</v>
      </c>
    </row>
    <row r="222" spans="2:65" s="1" customFormat="1" ht="25.5" customHeight="1">
      <c r="B222" s="31"/>
      <c r="C222" s="145" t="s">
        <v>397</v>
      </c>
      <c r="D222" s="145" t="s">
        <v>153</v>
      </c>
      <c r="E222" s="146" t="s">
        <v>398</v>
      </c>
      <c r="F222" s="217" t="s">
        <v>399</v>
      </c>
      <c r="G222" s="217"/>
      <c r="H222" s="217"/>
      <c r="I222" s="217"/>
      <c r="J222" s="147" t="s">
        <v>307</v>
      </c>
      <c r="K222" s="148">
        <v>12.5</v>
      </c>
      <c r="L222" s="218">
        <v>23.54</v>
      </c>
      <c r="M222" s="218"/>
      <c r="N222" s="218">
        <f t="shared" si="50"/>
        <v>294.25</v>
      </c>
      <c r="O222" s="218"/>
      <c r="P222" s="218"/>
      <c r="Q222" s="218"/>
      <c r="R222" s="33"/>
      <c r="T222" s="149" t="s">
        <v>19</v>
      </c>
      <c r="U222" s="40" t="s">
        <v>43</v>
      </c>
      <c r="V222" s="150">
        <v>0.72999000000000003</v>
      </c>
      <c r="W222" s="150">
        <f t="shared" si="51"/>
        <v>9.1248750000000012</v>
      </c>
      <c r="X222" s="150">
        <v>3.3487500000000002E-3</v>
      </c>
      <c r="Y222" s="150">
        <f t="shared" si="52"/>
        <v>4.1859375000000004E-2</v>
      </c>
      <c r="Z222" s="150">
        <v>0</v>
      </c>
      <c r="AA222" s="151">
        <f t="shared" si="53"/>
        <v>0</v>
      </c>
      <c r="AR222" s="18" t="s">
        <v>182</v>
      </c>
      <c r="AT222" s="18" t="s">
        <v>153</v>
      </c>
      <c r="AU222" s="18" t="s">
        <v>158</v>
      </c>
      <c r="AY222" s="18" t="s">
        <v>152</v>
      </c>
      <c r="BE222" s="152">
        <f t="shared" si="54"/>
        <v>0</v>
      </c>
      <c r="BF222" s="152">
        <f t="shared" si="55"/>
        <v>294.25</v>
      </c>
      <c r="BG222" s="152">
        <f t="shared" si="56"/>
        <v>0</v>
      </c>
      <c r="BH222" s="152">
        <f t="shared" si="57"/>
        <v>0</v>
      </c>
      <c r="BI222" s="152">
        <f t="shared" si="58"/>
        <v>0</v>
      </c>
      <c r="BJ222" s="18" t="s">
        <v>158</v>
      </c>
      <c r="BK222" s="152">
        <f t="shared" si="59"/>
        <v>294.25</v>
      </c>
      <c r="BL222" s="18" t="s">
        <v>182</v>
      </c>
      <c r="BM222" s="18" t="s">
        <v>400</v>
      </c>
    </row>
    <row r="223" spans="2:65" s="1" customFormat="1" ht="25.5" customHeight="1">
      <c r="B223" s="31"/>
      <c r="C223" s="145" t="s">
        <v>279</v>
      </c>
      <c r="D223" s="145" t="s">
        <v>153</v>
      </c>
      <c r="E223" s="146" t="s">
        <v>401</v>
      </c>
      <c r="F223" s="217" t="s">
        <v>402</v>
      </c>
      <c r="G223" s="217"/>
      <c r="H223" s="217"/>
      <c r="I223" s="217"/>
      <c r="J223" s="147" t="s">
        <v>307</v>
      </c>
      <c r="K223" s="148">
        <v>9.1</v>
      </c>
      <c r="L223" s="218">
        <v>7.01</v>
      </c>
      <c r="M223" s="218"/>
      <c r="N223" s="218">
        <f t="shared" si="50"/>
        <v>63.79</v>
      </c>
      <c r="O223" s="218"/>
      <c r="P223" s="218"/>
      <c r="Q223" s="218"/>
      <c r="R223" s="33"/>
      <c r="T223" s="149" t="s">
        <v>19</v>
      </c>
      <c r="U223" s="40" t="s">
        <v>43</v>
      </c>
      <c r="V223" s="150">
        <v>0.30617</v>
      </c>
      <c r="W223" s="150">
        <f t="shared" si="51"/>
        <v>2.7861469999999997</v>
      </c>
      <c r="X223" s="150">
        <v>5.8912000000000005E-4</v>
      </c>
      <c r="Y223" s="150">
        <f t="shared" si="52"/>
        <v>5.3609920000000002E-3</v>
      </c>
      <c r="Z223" s="150">
        <v>0</v>
      </c>
      <c r="AA223" s="151">
        <f t="shared" si="53"/>
        <v>0</v>
      </c>
      <c r="AR223" s="18" t="s">
        <v>182</v>
      </c>
      <c r="AT223" s="18" t="s">
        <v>153</v>
      </c>
      <c r="AU223" s="18" t="s">
        <v>158</v>
      </c>
      <c r="AY223" s="18" t="s">
        <v>152</v>
      </c>
      <c r="BE223" s="152">
        <f t="shared" si="54"/>
        <v>0</v>
      </c>
      <c r="BF223" s="152">
        <f t="shared" si="55"/>
        <v>63.79</v>
      </c>
      <c r="BG223" s="152">
        <f t="shared" si="56"/>
        <v>0</v>
      </c>
      <c r="BH223" s="152">
        <f t="shared" si="57"/>
        <v>0</v>
      </c>
      <c r="BI223" s="152">
        <f t="shared" si="58"/>
        <v>0</v>
      </c>
      <c r="BJ223" s="18" t="s">
        <v>158</v>
      </c>
      <c r="BK223" s="152">
        <f t="shared" si="59"/>
        <v>63.79</v>
      </c>
      <c r="BL223" s="18" t="s">
        <v>182</v>
      </c>
      <c r="BM223" s="18" t="s">
        <v>403</v>
      </c>
    </row>
    <row r="224" spans="2:65" s="1" customFormat="1" ht="25.5" customHeight="1">
      <c r="B224" s="31"/>
      <c r="C224" s="145" t="s">
        <v>404</v>
      </c>
      <c r="D224" s="145" t="s">
        <v>153</v>
      </c>
      <c r="E224" s="146" t="s">
        <v>405</v>
      </c>
      <c r="F224" s="217" t="s">
        <v>406</v>
      </c>
      <c r="G224" s="217"/>
      <c r="H224" s="217"/>
      <c r="I224" s="217"/>
      <c r="J224" s="147" t="s">
        <v>307</v>
      </c>
      <c r="K224" s="148">
        <v>8.1999999999999993</v>
      </c>
      <c r="L224" s="218">
        <v>6.16</v>
      </c>
      <c r="M224" s="218"/>
      <c r="N224" s="218">
        <f t="shared" si="50"/>
        <v>50.51</v>
      </c>
      <c r="O224" s="218"/>
      <c r="P224" s="218"/>
      <c r="Q224" s="218"/>
      <c r="R224" s="33"/>
      <c r="T224" s="149" t="s">
        <v>19</v>
      </c>
      <c r="U224" s="40" t="s">
        <v>43</v>
      </c>
      <c r="V224" s="150">
        <v>0.34249000000000002</v>
      </c>
      <c r="W224" s="150">
        <f t="shared" si="51"/>
        <v>2.8084180000000001</v>
      </c>
      <c r="X224" s="150">
        <v>6.4698000000000002E-4</v>
      </c>
      <c r="Y224" s="150">
        <f t="shared" si="52"/>
        <v>5.3052359999999996E-3</v>
      </c>
      <c r="Z224" s="150">
        <v>0</v>
      </c>
      <c r="AA224" s="151">
        <f t="shared" si="53"/>
        <v>0</v>
      </c>
      <c r="AR224" s="18" t="s">
        <v>182</v>
      </c>
      <c r="AT224" s="18" t="s">
        <v>153</v>
      </c>
      <c r="AU224" s="18" t="s">
        <v>158</v>
      </c>
      <c r="AY224" s="18" t="s">
        <v>152</v>
      </c>
      <c r="BE224" s="152">
        <f t="shared" si="54"/>
        <v>0</v>
      </c>
      <c r="BF224" s="152">
        <f t="shared" si="55"/>
        <v>50.51</v>
      </c>
      <c r="BG224" s="152">
        <f t="shared" si="56"/>
        <v>0</v>
      </c>
      <c r="BH224" s="152">
        <f t="shared" si="57"/>
        <v>0</v>
      </c>
      <c r="BI224" s="152">
        <f t="shared" si="58"/>
        <v>0</v>
      </c>
      <c r="BJ224" s="18" t="s">
        <v>158</v>
      </c>
      <c r="BK224" s="152">
        <f t="shared" si="59"/>
        <v>50.51</v>
      </c>
      <c r="BL224" s="18" t="s">
        <v>182</v>
      </c>
      <c r="BM224" s="18" t="s">
        <v>407</v>
      </c>
    </row>
    <row r="225" spans="2:65" s="1" customFormat="1" ht="38.25" customHeight="1">
      <c r="B225" s="31"/>
      <c r="C225" s="145" t="s">
        <v>282</v>
      </c>
      <c r="D225" s="145" t="s">
        <v>153</v>
      </c>
      <c r="E225" s="146" t="s">
        <v>408</v>
      </c>
      <c r="F225" s="217" t="s">
        <v>409</v>
      </c>
      <c r="G225" s="217"/>
      <c r="H225" s="217"/>
      <c r="I225" s="217"/>
      <c r="J225" s="147" t="s">
        <v>203</v>
      </c>
      <c r="K225" s="148">
        <v>11</v>
      </c>
      <c r="L225" s="218">
        <v>1.54</v>
      </c>
      <c r="M225" s="218"/>
      <c r="N225" s="218">
        <f t="shared" si="50"/>
        <v>16.940000000000001</v>
      </c>
      <c r="O225" s="218"/>
      <c r="P225" s="218"/>
      <c r="Q225" s="218"/>
      <c r="R225" s="33"/>
      <c r="T225" s="149" t="s">
        <v>19</v>
      </c>
      <c r="U225" s="40" t="s">
        <v>43</v>
      </c>
      <c r="V225" s="150">
        <v>0.14899999999999999</v>
      </c>
      <c r="W225" s="150">
        <f t="shared" si="51"/>
        <v>1.639</v>
      </c>
      <c r="X225" s="150">
        <v>0</v>
      </c>
      <c r="Y225" s="150">
        <f t="shared" si="52"/>
        <v>0</v>
      </c>
      <c r="Z225" s="150">
        <v>0</v>
      </c>
      <c r="AA225" s="151">
        <f t="shared" si="53"/>
        <v>0</v>
      </c>
      <c r="AR225" s="18" t="s">
        <v>182</v>
      </c>
      <c r="AT225" s="18" t="s">
        <v>153</v>
      </c>
      <c r="AU225" s="18" t="s">
        <v>158</v>
      </c>
      <c r="AY225" s="18" t="s">
        <v>152</v>
      </c>
      <c r="BE225" s="152">
        <f t="shared" si="54"/>
        <v>0</v>
      </c>
      <c r="BF225" s="152">
        <f t="shared" si="55"/>
        <v>16.940000000000001</v>
      </c>
      <c r="BG225" s="152">
        <f t="shared" si="56"/>
        <v>0</v>
      </c>
      <c r="BH225" s="152">
        <f t="shared" si="57"/>
        <v>0</v>
      </c>
      <c r="BI225" s="152">
        <f t="shared" si="58"/>
        <v>0</v>
      </c>
      <c r="BJ225" s="18" t="s">
        <v>158</v>
      </c>
      <c r="BK225" s="152">
        <f t="shared" si="59"/>
        <v>16.940000000000001</v>
      </c>
      <c r="BL225" s="18" t="s">
        <v>182</v>
      </c>
      <c r="BM225" s="18" t="s">
        <v>410</v>
      </c>
    </row>
    <row r="226" spans="2:65" s="1" customFormat="1" ht="38.25" customHeight="1">
      <c r="B226" s="31"/>
      <c r="C226" s="145" t="s">
        <v>411</v>
      </c>
      <c r="D226" s="145" t="s">
        <v>153</v>
      </c>
      <c r="E226" s="146" t="s">
        <v>412</v>
      </c>
      <c r="F226" s="217" t="s">
        <v>413</v>
      </c>
      <c r="G226" s="217"/>
      <c r="H226" s="217"/>
      <c r="I226" s="217"/>
      <c r="J226" s="147" t="s">
        <v>203</v>
      </c>
      <c r="K226" s="148">
        <v>4</v>
      </c>
      <c r="L226" s="218">
        <v>1.82</v>
      </c>
      <c r="M226" s="218"/>
      <c r="N226" s="218">
        <f t="shared" si="50"/>
        <v>7.28</v>
      </c>
      <c r="O226" s="218"/>
      <c r="P226" s="218"/>
      <c r="Q226" s="218"/>
      <c r="R226" s="33"/>
      <c r="T226" s="149" t="s">
        <v>19</v>
      </c>
      <c r="U226" s="40" t="s">
        <v>43</v>
      </c>
      <c r="V226" s="150">
        <v>0.16500000000000001</v>
      </c>
      <c r="W226" s="150">
        <f t="shared" si="51"/>
        <v>0.66</v>
      </c>
      <c r="X226" s="150">
        <v>0</v>
      </c>
      <c r="Y226" s="150">
        <f t="shared" si="52"/>
        <v>0</v>
      </c>
      <c r="Z226" s="150">
        <v>0</v>
      </c>
      <c r="AA226" s="151">
        <f t="shared" si="53"/>
        <v>0</v>
      </c>
      <c r="AR226" s="18" t="s">
        <v>182</v>
      </c>
      <c r="AT226" s="18" t="s">
        <v>153</v>
      </c>
      <c r="AU226" s="18" t="s">
        <v>158</v>
      </c>
      <c r="AY226" s="18" t="s">
        <v>152</v>
      </c>
      <c r="BE226" s="152">
        <f t="shared" si="54"/>
        <v>0</v>
      </c>
      <c r="BF226" s="152">
        <f t="shared" si="55"/>
        <v>7.28</v>
      </c>
      <c r="BG226" s="152">
        <f t="shared" si="56"/>
        <v>0</v>
      </c>
      <c r="BH226" s="152">
        <f t="shared" si="57"/>
        <v>0</v>
      </c>
      <c r="BI226" s="152">
        <f t="shared" si="58"/>
        <v>0</v>
      </c>
      <c r="BJ226" s="18" t="s">
        <v>158</v>
      </c>
      <c r="BK226" s="152">
        <f t="shared" si="59"/>
        <v>7.28</v>
      </c>
      <c r="BL226" s="18" t="s">
        <v>182</v>
      </c>
      <c r="BM226" s="18" t="s">
        <v>414</v>
      </c>
    </row>
    <row r="227" spans="2:65" s="1" customFormat="1" ht="38.25" customHeight="1">
      <c r="B227" s="31"/>
      <c r="C227" s="145" t="s">
        <v>286</v>
      </c>
      <c r="D227" s="145" t="s">
        <v>153</v>
      </c>
      <c r="E227" s="146" t="s">
        <v>415</v>
      </c>
      <c r="F227" s="217" t="s">
        <v>416</v>
      </c>
      <c r="G227" s="217"/>
      <c r="H227" s="217"/>
      <c r="I227" s="217"/>
      <c r="J227" s="147" t="s">
        <v>203</v>
      </c>
      <c r="K227" s="148">
        <v>7</v>
      </c>
      <c r="L227" s="218">
        <v>2.44</v>
      </c>
      <c r="M227" s="218"/>
      <c r="N227" s="218">
        <f t="shared" si="50"/>
        <v>17.079999999999998</v>
      </c>
      <c r="O227" s="218"/>
      <c r="P227" s="218"/>
      <c r="Q227" s="218"/>
      <c r="R227" s="33"/>
      <c r="T227" s="149" t="s">
        <v>19</v>
      </c>
      <c r="U227" s="40" t="s">
        <v>43</v>
      </c>
      <c r="V227" s="150">
        <v>0.24399999999999999</v>
      </c>
      <c r="W227" s="150">
        <f t="shared" si="51"/>
        <v>1.708</v>
      </c>
      <c r="X227" s="150">
        <v>0</v>
      </c>
      <c r="Y227" s="150">
        <f t="shared" si="52"/>
        <v>0</v>
      </c>
      <c r="Z227" s="150">
        <v>0</v>
      </c>
      <c r="AA227" s="151">
        <f t="shared" si="53"/>
        <v>0</v>
      </c>
      <c r="AR227" s="18" t="s">
        <v>182</v>
      </c>
      <c r="AT227" s="18" t="s">
        <v>153</v>
      </c>
      <c r="AU227" s="18" t="s">
        <v>158</v>
      </c>
      <c r="AY227" s="18" t="s">
        <v>152</v>
      </c>
      <c r="BE227" s="152">
        <f t="shared" si="54"/>
        <v>0</v>
      </c>
      <c r="BF227" s="152">
        <f t="shared" si="55"/>
        <v>17.079999999999998</v>
      </c>
      <c r="BG227" s="152">
        <f t="shared" si="56"/>
        <v>0</v>
      </c>
      <c r="BH227" s="152">
        <f t="shared" si="57"/>
        <v>0</v>
      </c>
      <c r="BI227" s="152">
        <f t="shared" si="58"/>
        <v>0</v>
      </c>
      <c r="BJ227" s="18" t="s">
        <v>158</v>
      </c>
      <c r="BK227" s="152">
        <f t="shared" si="59"/>
        <v>17.079999999999998</v>
      </c>
      <c r="BL227" s="18" t="s">
        <v>182</v>
      </c>
      <c r="BM227" s="18" t="s">
        <v>417</v>
      </c>
    </row>
    <row r="228" spans="2:65" s="1" customFormat="1" ht="25.5" customHeight="1">
      <c r="B228" s="31"/>
      <c r="C228" s="145" t="s">
        <v>418</v>
      </c>
      <c r="D228" s="145" t="s">
        <v>153</v>
      </c>
      <c r="E228" s="146" t="s">
        <v>419</v>
      </c>
      <c r="F228" s="217" t="s">
        <v>420</v>
      </c>
      <c r="G228" s="217"/>
      <c r="H228" s="217"/>
      <c r="I228" s="217"/>
      <c r="J228" s="147" t="s">
        <v>203</v>
      </c>
      <c r="K228" s="148">
        <v>2</v>
      </c>
      <c r="L228" s="218">
        <v>14.7</v>
      </c>
      <c r="M228" s="218"/>
      <c r="N228" s="218">
        <f t="shared" si="50"/>
        <v>29.4</v>
      </c>
      <c r="O228" s="218"/>
      <c r="P228" s="218"/>
      <c r="Q228" s="218"/>
      <c r="R228" s="33"/>
      <c r="T228" s="149" t="s">
        <v>19</v>
      </c>
      <c r="U228" s="40" t="s">
        <v>43</v>
      </c>
      <c r="V228" s="150">
        <v>0.65513999999999994</v>
      </c>
      <c r="W228" s="150">
        <f t="shared" si="51"/>
        <v>1.3102799999999999</v>
      </c>
      <c r="X228" s="150">
        <v>1.2756788E-3</v>
      </c>
      <c r="Y228" s="150">
        <f t="shared" si="52"/>
        <v>2.5513576E-3</v>
      </c>
      <c r="Z228" s="150">
        <v>0</v>
      </c>
      <c r="AA228" s="151">
        <f t="shared" si="53"/>
        <v>0</v>
      </c>
      <c r="AR228" s="18" t="s">
        <v>182</v>
      </c>
      <c r="AT228" s="18" t="s">
        <v>153</v>
      </c>
      <c r="AU228" s="18" t="s">
        <v>158</v>
      </c>
      <c r="AY228" s="18" t="s">
        <v>152</v>
      </c>
      <c r="BE228" s="152">
        <f t="shared" si="54"/>
        <v>0</v>
      </c>
      <c r="BF228" s="152">
        <f t="shared" si="55"/>
        <v>29.4</v>
      </c>
      <c r="BG228" s="152">
        <f t="shared" si="56"/>
        <v>0</v>
      </c>
      <c r="BH228" s="152">
        <f t="shared" si="57"/>
        <v>0</v>
      </c>
      <c r="BI228" s="152">
        <f t="shared" si="58"/>
        <v>0</v>
      </c>
      <c r="BJ228" s="18" t="s">
        <v>158</v>
      </c>
      <c r="BK228" s="152">
        <f t="shared" si="59"/>
        <v>29.4</v>
      </c>
      <c r="BL228" s="18" t="s">
        <v>182</v>
      </c>
      <c r="BM228" s="18" t="s">
        <v>421</v>
      </c>
    </row>
    <row r="229" spans="2:65" s="1" customFormat="1" ht="16.5" customHeight="1">
      <c r="B229" s="31"/>
      <c r="C229" s="153" t="s">
        <v>289</v>
      </c>
      <c r="D229" s="153" t="s">
        <v>184</v>
      </c>
      <c r="E229" s="154" t="s">
        <v>422</v>
      </c>
      <c r="F229" s="219" t="s">
        <v>423</v>
      </c>
      <c r="G229" s="219"/>
      <c r="H229" s="219"/>
      <c r="I229" s="219"/>
      <c r="J229" s="155" t="s">
        <v>203</v>
      </c>
      <c r="K229" s="156">
        <v>2</v>
      </c>
      <c r="L229" s="220">
        <v>130.63</v>
      </c>
      <c r="M229" s="220"/>
      <c r="N229" s="220">
        <f t="shared" si="50"/>
        <v>261.26</v>
      </c>
      <c r="O229" s="218"/>
      <c r="P229" s="218"/>
      <c r="Q229" s="218"/>
      <c r="R229" s="33"/>
      <c r="T229" s="149" t="s">
        <v>19</v>
      </c>
      <c r="U229" s="40" t="s">
        <v>43</v>
      </c>
      <c r="V229" s="150">
        <v>0</v>
      </c>
      <c r="W229" s="150">
        <f t="shared" si="51"/>
        <v>0</v>
      </c>
      <c r="X229" s="150">
        <v>0</v>
      </c>
      <c r="Y229" s="150">
        <f t="shared" si="52"/>
        <v>0</v>
      </c>
      <c r="Z229" s="150">
        <v>0</v>
      </c>
      <c r="AA229" s="151">
        <f t="shared" si="53"/>
        <v>0</v>
      </c>
      <c r="AR229" s="18" t="s">
        <v>211</v>
      </c>
      <c r="AT229" s="18" t="s">
        <v>184</v>
      </c>
      <c r="AU229" s="18" t="s">
        <v>158</v>
      </c>
      <c r="AY229" s="18" t="s">
        <v>152</v>
      </c>
      <c r="BE229" s="152">
        <f t="shared" si="54"/>
        <v>0</v>
      </c>
      <c r="BF229" s="152">
        <f t="shared" si="55"/>
        <v>261.26</v>
      </c>
      <c r="BG229" s="152">
        <f t="shared" si="56"/>
        <v>0</v>
      </c>
      <c r="BH229" s="152">
        <f t="shared" si="57"/>
        <v>0</v>
      </c>
      <c r="BI229" s="152">
        <f t="shared" si="58"/>
        <v>0</v>
      </c>
      <c r="BJ229" s="18" t="s">
        <v>158</v>
      </c>
      <c r="BK229" s="152">
        <f t="shared" si="59"/>
        <v>261.26</v>
      </c>
      <c r="BL229" s="18" t="s">
        <v>182</v>
      </c>
      <c r="BM229" s="18" t="s">
        <v>424</v>
      </c>
    </row>
    <row r="230" spans="2:65" s="1" customFormat="1" ht="25.5" customHeight="1">
      <c r="B230" s="31"/>
      <c r="C230" s="145" t="s">
        <v>425</v>
      </c>
      <c r="D230" s="145" t="s">
        <v>153</v>
      </c>
      <c r="E230" s="146" t="s">
        <v>426</v>
      </c>
      <c r="F230" s="217" t="s">
        <v>427</v>
      </c>
      <c r="G230" s="217"/>
      <c r="H230" s="217"/>
      <c r="I230" s="217"/>
      <c r="J230" s="147" t="s">
        <v>203</v>
      </c>
      <c r="K230" s="148">
        <v>13</v>
      </c>
      <c r="L230" s="218">
        <v>14.8</v>
      </c>
      <c r="M230" s="218"/>
      <c r="N230" s="218">
        <f t="shared" si="50"/>
        <v>192.4</v>
      </c>
      <c r="O230" s="218"/>
      <c r="P230" s="218"/>
      <c r="Q230" s="218"/>
      <c r="R230" s="33"/>
      <c r="T230" s="149" t="s">
        <v>19</v>
      </c>
      <c r="U230" s="40" t="s">
        <v>43</v>
      </c>
      <c r="V230" s="150">
        <v>0</v>
      </c>
      <c r="W230" s="150">
        <f t="shared" si="51"/>
        <v>0</v>
      </c>
      <c r="X230" s="150">
        <v>0</v>
      </c>
      <c r="Y230" s="150">
        <f t="shared" si="52"/>
        <v>0</v>
      </c>
      <c r="Z230" s="150">
        <v>0</v>
      </c>
      <c r="AA230" s="151">
        <f t="shared" si="53"/>
        <v>0</v>
      </c>
      <c r="AR230" s="18" t="s">
        <v>182</v>
      </c>
      <c r="AT230" s="18" t="s">
        <v>153</v>
      </c>
      <c r="AU230" s="18" t="s">
        <v>158</v>
      </c>
      <c r="AY230" s="18" t="s">
        <v>152</v>
      </c>
      <c r="BE230" s="152">
        <f t="shared" si="54"/>
        <v>0</v>
      </c>
      <c r="BF230" s="152">
        <f t="shared" si="55"/>
        <v>192.4</v>
      </c>
      <c r="BG230" s="152">
        <f t="shared" si="56"/>
        <v>0</v>
      </c>
      <c r="BH230" s="152">
        <f t="shared" si="57"/>
        <v>0</v>
      </c>
      <c r="BI230" s="152">
        <f t="shared" si="58"/>
        <v>0</v>
      </c>
      <c r="BJ230" s="18" t="s">
        <v>158</v>
      </c>
      <c r="BK230" s="152">
        <f t="shared" si="59"/>
        <v>192.4</v>
      </c>
      <c r="BL230" s="18" t="s">
        <v>182</v>
      </c>
      <c r="BM230" s="18" t="s">
        <v>428</v>
      </c>
    </row>
    <row r="231" spans="2:65" s="1" customFormat="1" ht="25.5" customHeight="1">
      <c r="B231" s="31"/>
      <c r="C231" s="145" t="s">
        <v>293</v>
      </c>
      <c r="D231" s="145" t="s">
        <v>153</v>
      </c>
      <c r="E231" s="146" t="s">
        <v>429</v>
      </c>
      <c r="F231" s="217" t="s">
        <v>430</v>
      </c>
      <c r="G231" s="217"/>
      <c r="H231" s="217"/>
      <c r="I231" s="217"/>
      <c r="J231" s="147" t="s">
        <v>203</v>
      </c>
      <c r="K231" s="148">
        <v>6</v>
      </c>
      <c r="L231" s="218">
        <v>22.11</v>
      </c>
      <c r="M231" s="218"/>
      <c r="N231" s="218">
        <f t="shared" si="50"/>
        <v>132.66</v>
      </c>
      <c r="O231" s="218"/>
      <c r="P231" s="218"/>
      <c r="Q231" s="218"/>
      <c r="R231" s="33"/>
      <c r="T231" s="149" t="s">
        <v>19</v>
      </c>
      <c r="U231" s="40" t="s">
        <v>43</v>
      </c>
      <c r="V231" s="150">
        <v>0</v>
      </c>
      <c r="W231" s="150">
        <f t="shared" si="51"/>
        <v>0</v>
      </c>
      <c r="X231" s="150">
        <v>0</v>
      </c>
      <c r="Y231" s="150">
        <f t="shared" si="52"/>
        <v>0</v>
      </c>
      <c r="Z231" s="150">
        <v>0</v>
      </c>
      <c r="AA231" s="151">
        <f t="shared" si="53"/>
        <v>0</v>
      </c>
      <c r="AR231" s="18" t="s">
        <v>182</v>
      </c>
      <c r="AT231" s="18" t="s">
        <v>153</v>
      </c>
      <c r="AU231" s="18" t="s">
        <v>158</v>
      </c>
      <c r="AY231" s="18" t="s">
        <v>152</v>
      </c>
      <c r="BE231" s="152">
        <f t="shared" si="54"/>
        <v>0</v>
      </c>
      <c r="BF231" s="152">
        <f t="shared" si="55"/>
        <v>132.66</v>
      </c>
      <c r="BG231" s="152">
        <f t="shared" si="56"/>
        <v>0</v>
      </c>
      <c r="BH231" s="152">
        <f t="shared" si="57"/>
        <v>0</v>
      </c>
      <c r="BI231" s="152">
        <f t="shared" si="58"/>
        <v>0</v>
      </c>
      <c r="BJ231" s="18" t="s">
        <v>158</v>
      </c>
      <c r="BK231" s="152">
        <f t="shared" si="59"/>
        <v>132.66</v>
      </c>
      <c r="BL231" s="18" t="s">
        <v>182</v>
      </c>
      <c r="BM231" s="18" t="s">
        <v>431</v>
      </c>
    </row>
    <row r="232" spans="2:65" s="1" customFormat="1" ht="25.5" customHeight="1">
      <c r="B232" s="31"/>
      <c r="C232" s="145" t="s">
        <v>432</v>
      </c>
      <c r="D232" s="145" t="s">
        <v>153</v>
      </c>
      <c r="E232" s="146" t="s">
        <v>433</v>
      </c>
      <c r="F232" s="217" t="s">
        <v>434</v>
      </c>
      <c r="G232" s="217"/>
      <c r="H232" s="217"/>
      <c r="I232" s="217"/>
      <c r="J232" s="147" t="s">
        <v>203</v>
      </c>
      <c r="K232" s="148">
        <v>1</v>
      </c>
      <c r="L232" s="218">
        <v>22.43</v>
      </c>
      <c r="M232" s="218"/>
      <c r="N232" s="218">
        <f t="shared" si="50"/>
        <v>22.43</v>
      </c>
      <c r="O232" s="218"/>
      <c r="P232" s="218"/>
      <c r="Q232" s="218"/>
      <c r="R232" s="33"/>
      <c r="T232" s="149" t="s">
        <v>19</v>
      </c>
      <c r="U232" s="40" t="s">
        <v>43</v>
      </c>
      <c r="V232" s="150">
        <v>0</v>
      </c>
      <c r="W232" s="150">
        <f t="shared" si="51"/>
        <v>0</v>
      </c>
      <c r="X232" s="150">
        <v>0</v>
      </c>
      <c r="Y232" s="150">
        <f t="shared" si="52"/>
        <v>0</v>
      </c>
      <c r="Z232" s="150">
        <v>0</v>
      </c>
      <c r="AA232" s="151">
        <f t="shared" si="53"/>
        <v>0</v>
      </c>
      <c r="AR232" s="18" t="s">
        <v>182</v>
      </c>
      <c r="AT232" s="18" t="s">
        <v>153</v>
      </c>
      <c r="AU232" s="18" t="s">
        <v>158</v>
      </c>
      <c r="AY232" s="18" t="s">
        <v>152</v>
      </c>
      <c r="BE232" s="152">
        <f t="shared" si="54"/>
        <v>0</v>
      </c>
      <c r="BF232" s="152">
        <f t="shared" si="55"/>
        <v>22.43</v>
      </c>
      <c r="BG232" s="152">
        <f t="shared" si="56"/>
        <v>0</v>
      </c>
      <c r="BH232" s="152">
        <f t="shared" si="57"/>
        <v>0</v>
      </c>
      <c r="BI232" s="152">
        <f t="shared" si="58"/>
        <v>0</v>
      </c>
      <c r="BJ232" s="18" t="s">
        <v>158</v>
      </c>
      <c r="BK232" s="152">
        <f t="shared" si="59"/>
        <v>22.43</v>
      </c>
      <c r="BL232" s="18" t="s">
        <v>182</v>
      </c>
      <c r="BM232" s="18" t="s">
        <v>435</v>
      </c>
    </row>
    <row r="233" spans="2:65" s="1" customFormat="1" ht="25.5" customHeight="1">
      <c r="B233" s="31"/>
      <c r="C233" s="145" t="s">
        <v>296</v>
      </c>
      <c r="D233" s="145" t="s">
        <v>153</v>
      </c>
      <c r="E233" s="146" t="s">
        <v>436</v>
      </c>
      <c r="F233" s="217" t="s">
        <v>437</v>
      </c>
      <c r="G233" s="217"/>
      <c r="H233" s="217"/>
      <c r="I233" s="217"/>
      <c r="J233" s="147" t="s">
        <v>203</v>
      </c>
      <c r="K233" s="148">
        <v>2</v>
      </c>
      <c r="L233" s="218">
        <v>40.369999999999997</v>
      </c>
      <c r="M233" s="218"/>
      <c r="N233" s="218">
        <f t="shared" si="50"/>
        <v>80.739999999999995</v>
      </c>
      <c r="O233" s="218"/>
      <c r="P233" s="218"/>
      <c r="Q233" s="218"/>
      <c r="R233" s="33"/>
      <c r="T233" s="149" t="s">
        <v>19</v>
      </c>
      <c r="U233" s="40" t="s">
        <v>43</v>
      </c>
      <c r="V233" s="150">
        <v>0</v>
      </c>
      <c r="W233" s="150">
        <f t="shared" si="51"/>
        <v>0</v>
      </c>
      <c r="X233" s="150">
        <v>0</v>
      </c>
      <c r="Y233" s="150">
        <f t="shared" si="52"/>
        <v>0</v>
      </c>
      <c r="Z233" s="150">
        <v>0</v>
      </c>
      <c r="AA233" s="151">
        <f t="shared" si="53"/>
        <v>0</v>
      </c>
      <c r="AR233" s="18" t="s">
        <v>182</v>
      </c>
      <c r="AT233" s="18" t="s">
        <v>153</v>
      </c>
      <c r="AU233" s="18" t="s">
        <v>158</v>
      </c>
      <c r="AY233" s="18" t="s">
        <v>152</v>
      </c>
      <c r="BE233" s="152">
        <f t="shared" si="54"/>
        <v>0</v>
      </c>
      <c r="BF233" s="152">
        <f t="shared" si="55"/>
        <v>80.739999999999995</v>
      </c>
      <c r="BG233" s="152">
        <f t="shared" si="56"/>
        <v>0</v>
      </c>
      <c r="BH233" s="152">
        <f t="shared" si="57"/>
        <v>0</v>
      </c>
      <c r="BI233" s="152">
        <f t="shared" si="58"/>
        <v>0</v>
      </c>
      <c r="BJ233" s="18" t="s">
        <v>158</v>
      </c>
      <c r="BK233" s="152">
        <f t="shared" si="59"/>
        <v>80.739999999999995</v>
      </c>
      <c r="BL233" s="18" t="s">
        <v>182</v>
      </c>
      <c r="BM233" s="18" t="s">
        <v>438</v>
      </c>
    </row>
    <row r="234" spans="2:65" s="1" customFormat="1" ht="25.5" customHeight="1">
      <c r="B234" s="31"/>
      <c r="C234" s="145" t="s">
        <v>439</v>
      </c>
      <c r="D234" s="145" t="s">
        <v>153</v>
      </c>
      <c r="E234" s="146" t="s">
        <v>440</v>
      </c>
      <c r="F234" s="217" t="s">
        <v>441</v>
      </c>
      <c r="G234" s="217"/>
      <c r="H234" s="217"/>
      <c r="I234" s="217"/>
      <c r="J234" s="147" t="s">
        <v>203</v>
      </c>
      <c r="K234" s="148">
        <v>2</v>
      </c>
      <c r="L234" s="218">
        <v>31.25</v>
      </c>
      <c r="M234" s="218"/>
      <c r="N234" s="218">
        <f t="shared" si="50"/>
        <v>62.5</v>
      </c>
      <c r="O234" s="218"/>
      <c r="P234" s="218"/>
      <c r="Q234" s="218"/>
      <c r="R234" s="33"/>
      <c r="T234" s="149" t="s">
        <v>19</v>
      </c>
      <c r="U234" s="40" t="s">
        <v>43</v>
      </c>
      <c r="V234" s="150">
        <v>0.13729</v>
      </c>
      <c r="W234" s="150">
        <f t="shared" si="51"/>
        <v>0.27457999999999999</v>
      </c>
      <c r="X234" s="150">
        <v>2.9550000000000003E-4</v>
      </c>
      <c r="Y234" s="150">
        <f t="shared" si="52"/>
        <v>5.9100000000000005E-4</v>
      </c>
      <c r="Z234" s="150">
        <v>0</v>
      </c>
      <c r="AA234" s="151">
        <f t="shared" si="53"/>
        <v>0</v>
      </c>
      <c r="AR234" s="18" t="s">
        <v>182</v>
      </c>
      <c r="AT234" s="18" t="s">
        <v>153</v>
      </c>
      <c r="AU234" s="18" t="s">
        <v>158</v>
      </c>
      <c r="AY234" s="18" t="s">
        <v>152</v>
      </c>
      <c r="BE234" s="152">
        <f t="shared" si="54"/>
        <v>0</v>
      </c>
      <c r="BF234" s="152">
        <f t="shared" si="55"/>
        <v>62.5</v>
      </c>
      <c r="BG234" s="152">
        <f t="shared" si="56"/>
        <v>0</v>
      </c>
      <c r="BH234" s="152">
        <f t="shared" si="57"/>
        <v>0</v>
      </c>
      <c r="BI234" s="152">
        <f t="shared" si="58"/>
        <v>0</v>
      </c>
      <c r="BJ234" s="18" t="s">
        <v>158</v>
      </c>
      <c r="BK234" s="152">
        <f t="shared" si="59"/>
        <v>62.5</v>
      </c>
      <c r="BL234" s="18" t="s">
        <v>182</v>
      </c>
      <c r="BM234" s="18" t="s">
        <v>442</v>
      </c>
    </row>
    <row r="235" spans="2:65" s="1" customFormat="1" ht="25.5" customHeight="1">
      <c r="B235" s="31"/>
      <c r="C235" s="145" t="s">
        <v>300</v>
      </c>
      <c r="D235" s="145" t="s">
        <v>153</v>
      </c>
      <c r="E235" s="146" t="s">
        <v>443</v>
      </c>
      <c r="F235" s="217" t="s">
        <v>444</v>
      </c>
      <c r="G235" s="217"/>
      <c r="H235" s="217"/>
      <c r="I235" s="217"/>
      <c r="J235" s="147" t="s">
        <v>307</v>
      </c>
      <c r="K235" s="148">
        <v>60.6</v>
      </c>
      <c r="L235" s="218">
        <v>0.5</v>
      </c>
      <c r="M235" s="218"/>
      <c r="N235" s="218">
        <f t="shared" si="50"/>
        <v>30.3</v>
      </c>
      <c r="O235" s="218"/>
      <c r="P235" s="218"/>
      <c r="Q235" s="218"/>
      <c r="R235" s="33"/>
      <c r="T235" s="149" t="s">
        <v>19</v>
      </c>
      <c r="U235" s="40" t="s">
        <v>43</v>
      </c>
      <c r="V235" s="150">
        <v>4.4999999999999998E-2</v>
      </c>
      <c r="W235" s="150">
        <f t="shared" si="51"/>
        <v>2.7269999999999999</v>
      </c>
      <c r="X235" s="150">
        <v>0</v>
      </c>
      <c r="Y235" s="150">
        <f t="shared" si="52"/>
        <v>0</v>
      </c>
      <c r="Z235" s="150">
        <v>0</v>
      </c>
      <c r="AA235" s="151">
        <f t="shared" si="53"/>
        <v>0</v>
      </c>
      <c r="AR235" s="18" t="s">
        <v>182</v>
      </c>
      <c r="AT235" s="18" t="s">
        <v>153</v>
      </c>
      <c r="AU235" s="18" t="s">
        <v>158</v>
      </c>
      <c r="AY235" s="18" t="s">
        <v>152</v>
      </c>
      <c r="BE235" s="152">
        <f t="shared" si="54"/>
        <v>0</v>
      </c>
      <c r="BF235" s="152">
        <f t="shared" si="55"/>
        <v>30.3</v>
      </c>
      <c r="BG235" s="152">
        <f t="shared" si="56"/>
        <v>0</v>
      </c>
      <c r="BH235" s="152">
        <f t="shared" si="57"/>
        <v>0</v>
      </c>
      <c r="BI235" s="152">
        <f t="shared" si="58"/>
        <v>0</v>
      </c>
      <c r="BJ235" s="18" t="s">
        <v>158</v>
      </c>
      <c r="BK235" s="152">
        <f t="shared" si="59"/>
        <v>30.3</v>
      </c>
      <c r="BL235" s="18" t="s">
        <v>182</v>
      </c>
      <c r="BM235" s="18" t="s">
        <v>445</v>
      </c>
    </row>
    <row r="236" spans="2:65" s="1" customFormat="1" ht="25.5" customHeight="1">
      <c r="B236" s="31"/>
      <c r="C236" s="145" t="s">
        <v>446</v>
      </c>
      <c r="D236" s="145" t="s">
        <v>153</v>
      </c>
      <c r="E236" s="146" t="s">
        <v>447</v>
      </c>
      <c r="F236" s="217" t="s">
        <v>448</v>
      </c>
      <c r="G236" s="217"/>
      <c r="H236" s="217"/>
      <c r="I236" s="217"/>
      <c r="J236" s="147" t="s">
        <v>360</v>
      </c>
      <c r="K236" s="148">
        <v>14.689</v>
      </c>
      <c r="L236" s="218">
        <v>1.19</v>
      </c>
      <c r="M236" s="218"/>
      <c r="N236" s="218">
        <f t="shared" si="50"/>
        <v>17.48</v>
      </c>
      <c r="O236" s="218"/>
      <c r="P236" s="218"/>
      <c r="Q236" s="218"/>
      <c r="R236" s="33"/>
      <c r="T236" s="149" t="s">
        <v>19</v>
      </c>
      <c r="U236" s="40" t="s">
        <v>43</v>
      </c>
      <c r="V236" s="150">
        <v>0</v>
      </c>
      <c r="W236" s="150">
        <f t="shared" si="51"/>
        <v>0</v>
      </c>
      <c r="X236" s="150">
        <v>0</v>
      </c>
      <c r="Y236" s="150">
        <f t="shared" si="52"/>
        <v>0</v>
      </c>
      <c r="Z236" s="150">
        <v>0</v>
      </c>
      <c r="AA236" s="151">
        <f t="shared" si="53"/>
        <v>0</v>
      </c>
      <c r="AR236" s="18" t="s">
        <v>182</v>
      </c>
      <c r="AT236" s="18" t="s">
        <v>153</v>
      </c>
      <c r="AU236" s="18" t="s">
        <v>158</v>
      </c>
      <c r="AY236" s="18" t="s">
        <v>152</v>
      </c>
      <c r="BE236" s="152">
        <f t="shared" si="54"/>
        <v>0</v>
      </c>
      <c r="BF236" s="152">
        <f t="shared" si="55"/>
        <v>17.48</v>
      </c>
      <c r="BG236" s="152">
        <f t="shared" si="56"/>
        <v>0</v>
      </c>
      <c r="BH236" s="152">
        <f t="shared" si="57"/>
        <v>0</v>
      </c>
      <c r="BI236" s="152">
        <f t="shared" si="58"/>
        <v>0</v>
      </c>
      <c r="BJ236" s="18" t="s">
        <v>158</v>
      </c>
      <c r="BK236" s="152">
        <f t="shared" si="59"/>
        <v>17.48</v>
      </c>
      <c r="BL236" s="18" t="s">
        <v>182</v>
      </c>
      <c r="BM236" s="18" t="s">
        <v>449</v>
      </c>
    </row>
    <row r="237" spans="2:65" s="9" customFormat="1" ht="29.85" customHeight="1">
      <c r="B237" s="134"/>
      <c r="C237" s="135"/>
      <c r="D237" s="144" t="s">
        <v>117</v>
      </c>
      <c r="E237" s="144"/>
      <c r="F237" s="144"/>
      <c r="G237" s="144"/>
      <c r="H237" s="144"/>
      <c r="I237" s="144"/>
      <c r="J237" s="144"/>
      <c r="K237" s="144"/>
      <c r="L237" s="144"/>
      <c r="M237" s="144"/>
      <c r="N237" s="226">
        <f>BK237</f>
        <v>3185.579999999999</v>
      </c>
      <c r="O237" s="227"/>
      <c r="P237" s="227"/>
      <c r="Q237" s="227"/>
      <c r="R237" s="137"/>
      <c r="T237" s="138"/>
      <c r="U237" s="135"/>
      <c r="V237" s="135"/>
      <c r="W237" s="139">
        <f>SUM(W238:W256)</f>
        <v>129.460802</v>
      </c>
      <c r="X237" s="135"/>
      <c r="Y237" s="139">
        <f>SUM(Y238:Y256)</f>
        <v>0.12660601765079998</v>
      </c>
      <c r="Z237" s="135"/>
      <c r="AA237" s="140">
        <f>SUM(AA238:AA256)</f>
        <v>0</v>
      </c>
      <c r="AR237" s="141" t="s">
        <v>158</v>
      </c>
      <c r="AT237" s="142" t="s">
        <v>75</v>
      </c>
      <c r="AU237" s="142" t="s">
        <v>84</v>
      </c>
      <c r="AY237" s="141" t="s">
        <v>152</v>
      </c>
      <c r="BK237" s="143">
        <f>SUM(BK238:BK256)</f>
        <v>3185.579999999999</v>
      </c>
    </row>
    <row r="238" spans="2:65" s="1" customFormat="1" ht="38.25" customHeight="1">
      <c r="B238" s="31"/>
      <c r="C238" s="145" t="s">
        <v>303</v>
      </c>
      <c r="D238" s="145" t="s">
        <v>153</v>
      </c>
      <c r="E238" s="146" t="s">
        <v>450</v>
      </c>
      <c r="F238" s="217" t="s">
        <v>451</v>
      </c>
      <c r="G238" s="217"/>
      <c r="H238" s="217"/>
      <c r="I238" s="217"/>
      <c r="J238" s="147" t="s">
        <v>307</v>
      </c>
      <c r="K238" s="148">
        <v>27</v>
      </c>
      <c r="L238" s="218">
        <v>8.9</v>
      </c>
      <c r="M238" s="218"/>
      <c r="N238" s="218">
        <f t="shared" ref="N238:N256" si="60">ROUND(L238*K238,2)</f>
        <v>240.3</v>
      </c>
      <c r="O238" s="218"/>
      <c r="P238" s="218"/>
      <c r="Q238" s="218"/>
      <c r="R238" s="33"/>
      <c r="T238" s="149" t="s">
        <v>19</v>
      </c>
      <c r="U238" s="40" t="s">
        <v>43</v>
      </c>
      <c r="V238" s="150">
        <v>0.67506999999999995</v>
      </c>
      <c r="W238" s="150">
        <f t="shared" ref="W238:W256" si="61">V238*K238</f>
        <v>18.226889999999997</v>
      </c>
      <c r="X238" s="150">
        <v>1.5395E-4</v>
      </c>
      <c r="Y238" s="150">
        <f t="shared" ref="Y238:Y256" si="62">X238*K238</f>
        <v>4.1566500000000004E-3</v>
      </c>
      <c r="Z238" s="150">
        <v>0</v>
      </c>
      <c r="AA238" s="151">
        <f t="shared" ref="AA238:AA256" si="63">Z238*K238</f>
        <v>0</v>
      </c>
      <c r="AR238" s="18" t="s">
        <v>182</v>
      </c>
      <c r="AT238" s="18" t="s">
        <v>153</v>
      </c>
      <c r="AU238" s="18" t="s">
        <v>158</v>
      </c>
      <c r="AY238" s="18" t="s">
        <v>152</v>
      </c>
      <c r="BE238" s="152">
        <f t="shared" ref="BE238:BE256" si="64">IF(U238="základná",N238,0)</f>
        <v>0</v>
      </c>
      <c r="BF238" s="152">
        <f t="shared" ref="BF238:BF256" si="65">IF(U238="znížená",N238,0)</f>
        <v>240.3</v>
      </c>
      <c r="BG238" s="152">
        <f t="shared" ref="BG238:BG256" si="66">IF(U238="zákl. prenesená",N238,0)</f>
        <v>0</v>
      </c>
      <c r="BH238" s="152">
        <f t="shared" ref="BH238:BH256" si="67">IF(U238="zníž. prenesená",N238,0)</f>
        <v>0</v>
      </c>
      <c r="BI238" s="152">
        <f t="shared" ref="BI238:BI256" si="68">IF(U238="nulová",N238,0)</f>
        <v>0</v>
      </c>
      <c r="BJ238" s="18" t="s">
        <v>158</v>
      </c>
      <c r="BK238" s="152">
        <f t="shared" ref="BK238:BK256" si="69">ROUND(L238*K238,2)</f>
        <v>240.3</v>
      </c>
      <c r="BL238" s="18" t="s">
        <v>182</v>
      </c>
      <c r="BM238" s="18" t="s">
        <v>452</v>
      </c>
    </row>
    <row r="239" spans="2:65" s="1" customFormat="1" ht="38.25" customHeight="1">
      <c r="B239" s="31"/>
      <c r="C239" s="145" t="s">
        <v>453</v>
      </c>
      <c r="D239" s="145" t="s">
        <v>153</v>
      </c>
      <c r="E239" s="146" t="s">
        <v>454</v>
      </c>
      <c r="F239" s="217" t="s">
        <v>455</v>
      </c>
      <c r="G239" s="217"/>
      <c r="H239" s="217"/>
      <c r="I239" s="217"/>
      <c r="J239" s="147" t="s">
        <v>307</v>
      </c>
      <c r="K239" s="148">
        <v>75.900000000000006</v>
      </c>
      <c r="L239" s="218">
        <v>12.4</v>
      </c>
      <c r="M239" s="218"/>
      <c r="N239" s="218">
        <f t="shared" si="60"/>
        <v>941.16</v>
      </c>
      <c r="O239" s="218"/>
      <c r="P239" s="218"/>
      <c r="Q239" s="218"/>
      <c r="R239" s="33"/>
      <c r="T239" s="149" t="s">
        <v>19</v>
      </c>
      <c r="U239" s="40" t="s">
        <v>43</v>
      </c>
      <c r="V239" s="150">
        <v>0</v>
      </c>
      <c r="W239" s="150">
        <f t="shared" si="61"/>
        <v>0</v>
      </c>
      <c r="X239" s="150">
        <v>0</v>
      </c>
      <c r="Y239" s="150">
        <f t="shared" si="62"/>
        <v>0</v>
      </c>
      <c r="Z239" s="150">
        <v>0</v>
      </c>
      <c r="AA239" s="151">
        <f t="shared" si="63"/>
        <v>0</v>
      </c>
      <c r="AR239" s="18" t="s">
        <v>182</v>
      </c>
      <c r="AT239" s="18" t="s">
        <v>153</v>
      </c>
      <c r="AU239" s="18" t="s">
        <v>158</v>
      </c>
      <c r="AY239" s="18" t="s">
        <v>152</v>
      </c>
      <c r="BE239" s="152">
        <f t="shared" si="64"/>
        <v>0</v>
      </c>
      <c r="BF239" s="152">
        <f t="shared" si="65"/>
        <v>941.16</v>
      </c>
      <c r="BG239" s="152">
        <f t="shared" si="66"/>
        <v>0</v>
      </c>
      <c r="BH239" s="152">
        <f t="shared" si="67"/>
        <v>0</v>
      </c>
      <c r="BI239" s="152">
        <f t="shared" si="68"/>
        <v>0</v>
      </c>
      <c r="BJ239" s="18" t="s">
        <v>158</v>
      </c>
      <c r="BK239" s="152">
        <f t="shared" si="69"/>
        <v>941.16</v>
      </c>
      <c r="BL239" s="18" t="s">
        <v>182</v>
      </c>
      <c r="BM239" s="18" t="s">
        <v>456</v>
      </c>
    </row>
    <row r="240" spans="2:65" s="1" customFormat="1" ht="38.25" customHeight="1">
      <c r="B240" s="31"/>
      <c r="C240" s="145" t="s">
        <v>308</v>
      </c>
      <c r="D240" s="145" t="s">
        <v>153</v>
      </c>
      <c r="E240" s="146" t="s">
        <v>457</v>
      </c>
      <c r="F240" s="217" t="s">
        <v>458</v>
      </c>
      <c r="G240" s="217"/>
      <c r="H240" s="217"/>
      <c r="I240" s="217"/>
      <c r="J240" s="147" t="s">
        <v>307</v>
      </c>
      <c r="K240" s="148">
        <v>36.299999999999997</v>
      </c>
      <c r="L240" s="218">
        <v>9.43</v>
      </c>
      <c r="M240" s="218"/>
      <c r="N240" s="218">
        <f t="shared" si="60"/>
        <v>342.31</v>
      </c>
      <c r="O240" s="218"/>
      <c r="P240" s="218"/>
      <c r="Q240" s="218"/>
      <c r="R240" s="33"/>
      <c r="T240" s="149" t="s">
        <v>19</v>
      </c>
      <c r="U240" s="40" t="s">
        <v>43</v>
      </c>
      <c r="V240" s="150">
        <v>0.67556000000000005</v>
      </c>
      <c r="W240" s="150">
        <f t="shared" si="61"/>
        <v>24.522828000000001</v>
      </c>
      <c r="X240" s="150">
        <v>2.4362E-4</v>
      </c>
      <c r="Y240" s="150">
        <f t="shared" si="62"/>
        <v>8.8434059999999998E-3</v>
      </c>
      <c r="Z240" s="150">
        <v>0</v>
      </c>
      <c r="AA240" s="151">
        <f t="shared" si="63"/>
        <v>0</v>
      </c>
      <c r="AR240" s="18" t="s">
        <v>182</v>
      </c>
      <c r="AT240" s="18" t="s">
        <v>153</v>
      </c>
      <c r="AU240" s="18" t="s">
        <v>158</v>
      </c>
      <c r="AY240" s="18" t="s">
        <v>152</v>
      </c>
      <c r="BE240" s="152">
        <f t="shared" si="64"/>
        <v>0</v>
      </c>
      <c r="BF240" s="152">
        <f t="shared" si="65"/>
        <v>342.31</v>
      </c>
      <c r="BG240" s="152">
        <f t="shared" si="66"/>
        <v>0</v>
      </c>
      <c r="BH240" s="152">
        <f t="shared" si="67"/>
        <v>0</v>
      </c>
      <c r="BI240" s="152">
        <f t="shared" si="68"/>
        <v>0</v>
      </c>
      <c r="BJ240" s="18" t="s">
        <v>158</v>
      </c>
      <c r="BK240" s="152">
        <f t="shared" si="69"/>
        <v>342.31</v>
      </c>
      <c r="BL240" s="18" t="s">
        <v>182</v>
      </c>
      <c r="BM240" s="18" t="s">
        <v>459</v>
      </c>
    </row>
    <row r="241" spans="2:65" s="1" customFormat="1" ht="38.25" customHeight="1">
      <c r="B241" s="31"/>
      <c r="C241" s="145" t="s">
        <v>460</v>
      </c>
      <c r="D241" s="145" t="s">
        <v>153</v>
      </c>
      <c r="E241" s="146" t="s">
        <v>461</v>
      </c>
      <c r="F241" s="217" t="s">
        <v>462</v>
      </c>
      <c r="G241" s="217"/>
      <c r="H241" s="217"/>
      <c r="I241" s="217"/>
      <c r="J241" s="147" t="s">
        <v>307</v>
      </c>
      <c r="K241" s="148">
        <v>45.8</v>
      </c>
      <c r="L241" s="218">
        <v>10.66</v>
      </c>
      <c r="M241" s="218"/>
      <c r="N241" s="218">
        <f t="shared" si="60"/>
        <v>488.23</v>
      </c>
      <c r="O241" s="218"/>
      <c r="P241" s="218"/>
      <c r="Q241" s="218"/>
      <c r="R241" s="33"/>
      <c r="T241" s="149" t="s">
        <v>19</v>
      </c>
      <c r="U241" s="40" t="s">
        <v>43</v>
      </c>
      <c r="V241" s="150">
        <v>0.69657999999999998</v>
      </c>
      <c r="W241" s="150">
        <f t="shared" si="61"/>
        <v>31.903363999999996</v>
      </c>
      <c r="X241" s="150">
        <v>4.3168999999999998E-4</v>
      </c>
      <c r="Y241" s="150">
        <f t="shared" si="62"/>
        <v>1.9771401999999997E-2</v>
      </c>
      <c r="Z241" s="150">
        <v>0</v>
      </c>
      <c r="AA241" s="151">
        <f t="shared" si="63"/>
        <v>0</v>
      </c>
      <c r="AR241" s="18" t="s">
        <v>182</v>
      </c>
      <c r="AT241" s="18" t="s">
        <v>153</v>
      </c>
      <c r="AU241" s="18" t="s">
        <v>158</v>
      </c>
      <c r="AY241" s="18" t="s">
        <v>152</v>
      </c>
      <c r="BE241" s="152">
        <f t="shared" si="64"/>
        <v>0</v>
      </c>
      <c r="BF241" s="152">
        <f t="shared" si="65"/>
        <v>488.23</v>
      </c>
      <c r="BG241" s="152">
        <f t="shared" si="66"/>
        <v>0</v>
      </c>
      <c r="BH241" s="152">
        <f t="shared" si="67"/>
        <v>0</v>
      </c>
      <c r="BI241" s="152">
        <f t="shared" si="68"/>
        <v>0</v>
      </c>
      <c r="BJ241" s="18" t="s">
        <v>158</v>
      </c>
      <c r="BK241" s="152">
        <f t="shared" si="69"/>
        <v>488.23</v>
      </c>
      <c r="BL241" s="18" t="s">
        <v>182</v>
      </c>
      <c r="BM241" s="18" t="s">
        <v>463</v>
      </c>
    </row>
    <row r="242" spans="2:65" s="1" customFormat="1" ht="16.5" customHeight="1">
      <c r="B242" s="31"/>
      <c r="C242" s="145" t="s">
        <v>311</v>
      </c>
      <c r="D242" s="145" t="s">
        <v>153</v>
      </c>
      <c r="E242" s="146" t="s">
        <v>464</v>
      </c>
      <c r="F242" s="217" t="s">
        <v>465</v>
      </c>
      <c r="G242" s="217"/>
      <c r="H242" s="217"/>
      <c r="I242" s="217"/>
      <c r="J242" s="147" t="s">
        <v>307</v>
      </c>
      <c r="K242" s="148">
        <v>102.9</v>
      </c>
      <c r="L242" s="218">
        <v>1.1100000000000001</v>
      </c>
      <c r="M242" s="218"/>
      <c r="N242" s="218">
        <f t="shared" si="60"/>
        <v>114.22</v>
      </c>
      <c r="O242" s="218"/>
      <c r="P242" s="218"/>
      <c r="Q242" s="218"/>
      <c r="R242" s="33"/>
      <c r="T242" s="149" t="s">
        <v>19</v>
      </c>
      <c r="U242" s="40" t="s">
        <v>43</v>
      </c>
      <c r="V242" s="150">
        <v>4.9700000000000001E-2</v>
      </c>
      <c r="W242" s="150">
        <f t="shared" si="61"/>
        <v>5.1141300000000003</v>
      </c>
      <c r="X242" s="150">
        <v>1.3072E-4</v>
      </c>
      <c r="Y242" s="150">
        <f t="shared" si="62"/>
        <v>1.3451088E-2</v>
      </c>
      <c r="Z242" s="150">
        <v>0</v>
      </c>
      <c r="AA242" s="151">
        <f t="shared" si="63"/>
        <v>0</v>
      </c>
      <c r="AR242" s="18" t="s">
        <v>182</v>
      </c>
      <c r="AT242" s="18" t="s">
        <v>153</v>
      </c>
      <c r="AU242" s="18" t="s">
        <v>158</v>
      </c>
      <c r="AY242" s="18" t="s">
        <v>152</v>
      </c>
      <c r="BE242" s="152">
        <f t="shared" si="64"/>
        <v>0</v>
      </c>
      <c r="BF242" s="152">
        <f t="shared" si="65"/>
        <v>114.22</v>
      </c>
      <c r="BG242" s="152">
        <f t="shared" si="66"/>
        <v>0</v>
      </c>
      <c r="BH242" s="152">
        <f t="shared" si="67"/>
        <v>0</v>
      </c>
      <c r="BI242" s="152">
        <f t="shared" si="68"/>
        <v>0</v>
      </c>
      <c r="BJ242" s="18" t="s">
        <v>158</v>
      </c>
      <c r="BK242" s="152">
        <f t="shared" si="69"/>
        <v>114.22</v>
      </c>
      <c r="BL242" s="18" t="s">
        <v>182</v>
      </c>
      <c r="BM242" s="18" t="s">
        <v>466</v>
      </c>
    </row>
    <row r="243" spans="2:65" s="1" customFormat="1" ht="16.5" customHeight="1">
      <c r="B243" s="31"/>
      <c r="C243" s="153" t="s">
        <v>467</v>
      </c>
      <c r="D243" s="153" t="s">
        <v>184</v>
      </c>
      <c r="E243" s="154" t="s">
        <v>468</v>
      </c>
      <c r="F243" s="219" t="s">
        <v>469</v>
      </c>
      <c r="G243" s="219"/>
      <c r="H243" s="219"/>
      <c r="I243" s="219"/>
      <c r="J243" s="155" t="s">
        <v>307</v>
      </c>
      <c r="K243" s="156">
        <v>27</v>
      </c>
      <c r="L243" s="220">
        <v>0.36</v>
      </c>
      <c r="M243" s="220"/>
      <c r="N243" s="220">
        <f t="shared" si="60"/>
        <v>9.7200000000000006</v>
      </c>
      <c r="O243" s="218"/>
      <c r="P243" s="218"/>
      <c r="Q243" s="218"/>
      <c r="R243" s="33"/>
      <c r="T243" s="149" t="s">
        <v>19</v>
      </c>
      <c r="U243" s="40" t="s">
        <v>43</v>
      </c>
      <c r="V243" s="150">
        <v>0</v>
      </c>
      <c r="W243" s="150">
        <f t="shared" si="61"/>
        <v>0</v>
      </c>
      <c r="X243" s="150">
        <v>4.0000000000000003E-5</v>
      </c>
      <c r="Y243" s="150">
        <f t="shared" si="62"/>
        <v>1.08E-3</v>
      </c>
      <c r="Z243" s="150">
        <v>0</v>
      </c>
      <c r="AA243" s="151">
        <f t="shared" si="63"/>
        <v>0</v>
      </c>
      <c r="AR243" s="18" t="s">
        <v>211</v>
      </c>
      <c r="AT243" s="18" t="s">
        <v>184</v>
      </c>
      <c r="AU243" s="18" t="s">
        <v>158</v>
      </c>
      <c r="AY243" s="18" t="s">
        <v>152</v>
      </c>
      <c r="BE243" s="152">
        <f t="shared" si="64"/>
        <v>0</v>
      </c>
      <c r="BF243" s="152">
        <f t="shared" si="65"/>
        <v>9.7200000000000006</v>
      </c>
      <c r="BG243" s="152">
        <f t="shared" si="66"/>
        <v>0</v>
      </c>
      <c r="BH243" s="152">
        <f t="shared" si="67"/>
        <v>0</v>
      </c>
      <c r="BI243" s="152">
        <f t="shared" si="68"/>
        <v>0</v>
      </c>
      <c r="BJ243" s="18" t="s">
        <v>158</v>
      </c>
      <c r="BK243" s="152">
        <f t="shared" si="69"/>
        <v>9.7200000000000006</v>
      </c>
      <c r="BL243" s="18" t="s">
        <v>182</v>
      </c>
      <c r="BM243" s="18" t="s">
        <v>470</v>
      </c>
    </row>
    <row r="244" spans="2:65" s="1" customFormat="1" ht="16.5" customHeight="1">
      <c r="B244" s="31"/>
      <c r="C244" s="153" t="s">
        <v>315</v>
      </c>
      <c r="D244" s="153" t="s">
        <v>184</v>
      </c>
      <c r="E244" s="154" t="s">
        <v>471</v>
      </c>
      <c r="F244" s="219" t="s">
        <v>472</v>
      </c>
      <c r="G244" s="219"/>
      <c r="H244" s="219"/>
      <c r="I244" s="219"/>
      <c r="J244" s="155" t="s">
        <v>307</v>
      </c>
      <c r="K244" s="156">
        <v>75.900000000000006</v>
      </c>
      <c r="L244" s="220">
        <v>0.8</v>
      </c>
      <c r="M244" s="220"/>
      <c r="N244" s="220">
        <f t="shared" si="60"/>
        <v>60.72</v>
      </c>
      <c r="O244" s="218"/>
      <c r="P244" s="218"/>
      <c r="Q244" s="218"/>
      <c r="R244" s="33"/>
      <c r="T244" s="149" t="s">
        <v>19</v>
      </c>
      <c r="U244" s="40" t="s">
        <v>43</v>
      </c>
      <c r="V244" s="150">
        <v>0</v>
      </c>
      <c r="W244" s="150">
        <f t="shared" si="61"/>
        <v>0</v>
      </c>
      <c r="X244" s="150">
        <v>5.0000000000000002E-5</v>
      </c>
      <c r="Y244" s="150">
        <f t="shared" si="62"/>
        <v>3.7950000000000006E-3</v>
      </c>
      <c r="Z244" s="150">
        <v>0</v>
      </c>
      <c r="AA244" s="151">
        <f t="shared" si="63"/>
        <v>0</v>
      </c>
      <c r="AR244" s="18" t="s">
        <v>211</v>
      </c>
      <c r="AT244" s="18" t="s">
        <v>184</v>
      </c>
      <c r="AU244" s="18" t="s">
        <v>158</v>
      </c>
      <c r="AY244" s="18" t="s">
        <v>152</v>
      </c>
      <c r="BE244" s="152">
        <f t="shared" si="64"/>
        <v>0</v>
      </c>
      <c r="BF244" s="152">
        <f t="shared" si="65"/>
        <v>60.72</v>
      </c>
      <c r="BG244" s="152">
        <f t="shared" si="66"/>
        <v>0</v>
      </c>
      <c r="BH244" s="152">
        <f t="shared" si="67"/>
        <v>0</v>
      </c>
      <c r="BI244" s="152">
        <f t="shared" si="68"/>
        <v>0</v>
      </c>
      <c r="BJ244" s="18" t="s">
        <v>158</v>
      </c>
      <c r="BK244" s="152">
        <f t="shared" si="69"/>
        <v>60.72</v>
      </c>
      <c r="BL244" s="18" t="s">
        <v>182</v>
      </c>
      <c r="BM244" s="18" t="s">
        <v>473</v>
      </c>
    </row>
    <row r="245" spans="2:65" s="1" customFormat="1" ht="16.5" customHeight="1">
      <c r="B245" s="31"/>
      <c r="C245" s="145" t="s">
        <v>474</v>
      </c>
      <c r="D245" s="145" t="s">
        <v>153</v>
      </c>
      <c r="E245" s="146" t="s">
        <v>475</v>
      </c>
      <c r="F245" s="217" t="s">
        <v>476</v>
      </c>
      <c r="G245" s="217"/>
      <c r="H245" s="217"/>
      <c r="I245" s="217"/>
      <c r="J245" s="147" t="s">
        <v>307</v>
      </c>
      <c r="K245" s="148">
        <v>36.299999999999997</v>
      </c>
      <c r="L245" s="218">
        <v>1.31</v>
      </c>
      <c r="M245" s="218"/>
      <c r="N245" s="218">
        <f t="shared" si="60"/>
        <v>47.55</v>
      </c>
      <c r="O245" s="218"/>
      <c r="P245" s="218"/>
      <c r="Q245" s="218"/>
      <c r="R245" s="33"/>
      <c r="T245" s="149" t="s">
        <v>19</v>
      </c>
      <c r="U245" s="40" t="s">
        <v>43</v>
      </c>
      <c r="V245" s="150">
        <v>5.8860000000000003E-2</v>
      </c>
      <c r="W245" s="150">
        <f t="shared" si="61"/>
        <v>2.1366179999999999</v>
      </c>
      <c r="X245" s="150">
        <v>1.6459999999999999E-4</v>
      </c>
      <c r="Y245" s="150">
        <f t="shared" si="62"/>
        <v>5.9749799999999995E-3</v>
      </c>
      <c r="Z245" s="150">
        <v>0</v>
      </c>
      <c r="AA245" s="151">
        <f t="shared" si="63"/>
        <v>0</v>
      </c>
      <c r="AR245" s="18" t="s">
        <v>182</v>
      </c>
      <c r="AT245" s="18" t="s">
        <v>153</v>
      </c>
      <c r="AU245" s="18" t="s">
        <v>158</v>
      </c>
      <c r="AY245" s="18" t="s">
        <v>152</v>
      </c>
      <c r="BE245" s="152">
        <f t="shared" si="64"/>
        <v>0</v>
      </c>
      <c r="BF245" s="152">
        <f t="shared" si="65"/>
        <v>47.55</v>
      </c>
      <c r="BG245" s="152">
        <f t="shared" si="66"/>
        <v>0</v>
      </c>
      <c r="BH245" s="152">
        <f t="shared" si="67"/>
        <v>0</v>
      </c>
      <c r="BI245" s="152">
        <f t="shared" si="68"/>
        <v>0</v>
      </c>
      <c r="BJ245" s="18" t="s">
        <v>158</v>
      </c>
      <c r="BK245" s="152">
        <f t="shared" si="69"/>
        <v>47.55</v>
      </c>
      <c r="BL245" s="18" t="s">
        <v>182</v>
      </c>
      <c r="BM245" s="18" t="s">
        <v>477</v>
      </c>
    </row>
    <row r="246" spans="2:65" s="1" customFormat="1" ht="16.5" customHeight="1">
      <c r="B246" s="31"/>
      <c r="C246" s="153" t="s">
        <v>318</v>
      </c>
      <c r="D246" s="153" t="s">
        <v>184</v>
      </c>
      <c r="E246" s="154" t="s">
        <v>478</v>
      </c>
      <c r="F246" s="219" t="s">
        <v>479</v>
      </c>
      <c r="G246" s="219"/>
      <c r="H246" s="219"/>
      <c r="I246" s="219"/>
      <c r="J246" s="155" t="s">
        <v>307</v>
      </c>
      <c r="K246" s="156">
        <v>36.299999999999997</v>
      </c>
      <c r="L246" s="220">
        <v>0.84</v>
      </c>
      <c r="M246" s="220"/>
      <c r="N246" s="220">
        <f t="shared" si="60"/>
        <v>30.49</v>
      </c>
      <c r="O246" s="218"/>
      <c r="P246" s="218"/>
      <c r="Q246" s="218"/>
      <c r="R246" s="33"/>
      <c r="T246" s="149" t="s">
        <v>19</v>
      </c>
      <c r="U246" s="40" t="s">
        <v>43</v>
      </c>
      <c r="V246" s="150">
        <v>0</v>
      </c>
      <c r="W246" s="150">
        <f t="shared" si="61"/>
        <v>0</v>
      </c>
      <c r="X246" s="150">
        <v>9.0000000000000006E-5</v>
      </c>
      <c r="Y246" s="150">
        <f t="shared" si="62"/>
        <v>3.2669999999999999E-3</v>
      </c>
      <c r="Z246" s="150">
        <v>0</v>
      </c>
      <c r="AA246" s="151">
        <f t="shared" si="63"/>
        <v>0</v>
      </c>
      <c r="AR246" s="18" t="s">
        <v>211</v>
      </c>
      <c r="AT246" s="18" t="s">
        <v>184</v>
      </c>
      <c r="AU246" s="18" t="s">
        <v>158</v>
      </c>
      <c r="AY246" s="18" t="s">
        <v>152</v>
      </c>
      <c r="BE246" s="152">
        <f t="shared" si="64"/>
        <v>0</v>
      </c>
      <c r="BF246" s="152">
        <f t="shared" si="65"/>
        <v>30.49</v>
      </c>
      <c r="BG246" s="152">
        <f t="shared" si="66"/>
        <v>0</v>
      </c>
      <c r="BH246" s="152">
        <f t="shared" si="67"/>
        <v>0</v>
      </c>
      <c r="BI246" s="152">
        <f t="shared" si="68"/>
        <v>0</v>
      </c>
      <c r="BJ246" s="18" t="s">
        <v>158</v>
      </c>
      <c r="BK246" s="152">
        <f t="shared" si="69"/>
        <v>30.49</v>
      </c>
      <c r="BL246" s="18" t="s">
        <v>182</v>
      </c>
      <c r="BM246" s="18" t="s">
        <v>480</v>
      </c>
    </row>
    <row r="247" spans="2:65" s="1" customFormat="1" ht="16.5" customHeight="1">
      <c r="B247" s="31"/>
      <c r="C247" s="145" t="s">
        <v>481</v>
      </c>
      <c r="D247" s="145" t="s">
        <v>153</v>
      </c>
      <c r="E247" s="146" t="s">
        <v>482</v>
      </c>
      <c r="F247" s="217" t="s">
        <v>483</v>
      </c>
      <c r="G247" s="217"/>
      <c r="H247" s="217"/>
      <c r="I247" s="217"/>
      <c r="J247" s="147" t="s">
        <v>307</v>
      </c>
      <c r="K247" s="148">
        <v>45.8</v>
      </c>
      <c r="L247" s="218">
        <v>1.92</v>
      </c>
      <c r="M247" s="218"/>
      <c r="N247" s="218">
        <f t="shared" si="60"/>
        <v>87.94</v>
      </c>
      <c r="O247" s="218"/>
      <c r="P247" s="218"/>
      <c r="Q247" s="218"/>
      <c r="R247" s="33"/>
      <c r="T247" s="149" t="s">
        <v>19</v>
      </c>
      <c r="U247" s="40" t="s">
        <v>43</v>
      </c>
      <c r="V247" s="150">
        <v>8.924E-2</v>
      </c>
      <c r="W247" s="150">
        <f t="shared" si="61"/>
        <v>4.0871919999999999</v>
      </c>
      <c r="X247" s="150">
        <v>2.2871999999999999E-4</v>
      </c>
      <c r="Y247" s="150">
        <f t="shared" si="62"/>
        <v>1.0475376E-2</v>
      </c>
      <c r="Z247" s="150">
        <v>0</v>
      </c>
      <c r="AA247" s="151">
        <f t="shared" si="63"/>
        <v>0</v>
      </c>
      <c r="AR247" s="18" t="s">
        <v>182</v>
      </c>
      <c r="AT247" s="18" t="s">
        <v>153</v>
      </c>
      <c r="AU247" s="18" t="s">
        <v>158</v>
      </c>
      <c r="AY247" s="18" t="s">
        <v>152</v>
      </c>
      <c r="BE247" s="152">
        <f t="shared" si="64"/>
        <v>0</v>
      </c>
      <c r="BF247" s="152">
        <f t="shared" si="65"/>
        <v>87.94</v>
      </c>
      <c r="BG247" s="152">
        <f t="shared" si="66"/>
        <v>0</v>
      </c>
      <c r="BH247" s="152">
        <f t="shared" si="67"/>
        <v>0</v>
      </c>
      <c r="BI247" s="152">
        <f t="shared" si="68"/>
        <v>0</v>
      </c>
      <c r="BJ247" s="18" t="s">
        <v>158</v>
      </c>
      <c r="BK247" s="152">
        <f t="shared" si="69"/>
        <v>87.94</v>
      </c>
      <c r="BL247" s="18" t="s">
        <v>182</v>
      </c>
      <c r="BM247" s="18" t="s">
        <v>484</v>
      </c>
    </row>
    <row r="248" spans="2:65" s="1" customFormat="1" ht="16.5" customHeight="1">
      <c r="B248" s="31"/>
      <c r="C248" s="153" t="s">
        <v>322</v>
      </c>
      <c r="D248" s="153" t="s">
        <v>184</v>
      </c>
      <c r="E248" s="154" t="s">
        <v>485</v>
      </c>
      <c r="F248" s="219" t="s">
        <v>486</v>
      </c>
      <c r="G248" s="219"/>
      <c r="H248" s="219"/>
      <c r="I248" s="219"/>
      <c r="J248" s="155" t="s">
        <v>307</v>
      </c>
      <c r="K248" s="156">
        <v>45.8</v>
      </c>
      <c r="L248" s="220">
        <v>0.8</v>
      </c>
      <c r="M248" s="220"/>
      <c r="N248" s="220">
        <f t="shared" si="60"/>
        <v>36.64</v>
      </c>
      <c r="O248" s="218"/>
      <c r="P248" s="218"/>
      <c r="Q248" s="218"/>
      <c r="R248" s="33"/>
      <c r="T248" s="149" t="s">
        <v>19</v>
      </c>
      <c r="U248" s="40" t="s">
        <v>43</v>
      </c>
      <c r="V248" s="150">
        <v>0</v>
      </c>
      <c r="W248" s="150">
        <f t="shared" si="61"/>
        <v>0</v>
      </c>
      <c r="X248" s="150">
        <v>1.1E-4</v>
      </c>
      <c r="Y248" s="150">
        <f t="shared" si="62"/>
        <v>5.0379999999999999E-3</v>
      </c>
      <c r="Z248" s="150">
        <v>0</v>
      </c>
      <c r="AA248" s="151">
        <f t="shared" si="63"/>
        <v>0</v>
      </c>
      <c r="AR248" s="18" t="s">
        <v>211</v>
      </c>
      <c r="AT248" s="18" t="s">
        <v>184</v>
      </c>
      <c r="AU248" s="18" t="s">
        <v>158</v>
      </c>
      <c r="AY248" s="18" t="s">
        <v>152</v>
      </c>
      <c r="BE248" s="152">
        <f t="shared" si="64"/>
        <v>0</v>
      </c>
      <c r="BF248" s="152">
        <f t="shared" si="65"/>
        <v>36.64</v>
      </c>
      <c r="BG248" s="152">
        <f t="shared" si="66"/>
        <v>0</v>
      </c>
      <c r="BH248" s="152">
        <f t="shared" si="67"/>
        <v>0</v>
      </c>
      <c r="BI248" s="152">
        <f t="shared" si="68"/>
        <v>0</v>
      </c>
      <c r="BJ248" s="18" t="s">
        <v>158</v>
      </c>
      <c r="BK248" s="152">
        <f t="shared" si="69"/>
        <v>36.64</v>
      </c>
      <c r="BL248" s="18" t="s">
        <v>182</v>
      </c>
      <c r="BM248" s="18" t="s">
        <v>487</v>
      </c>
    </row>
    <row r="249" spans="2:65" s="1" customFormat="1" ht="16.5" customHeight="1">
      <c r="B249" s="31"/>
      <c r="C249" s="145" t="s">
        <v>488</v>
      </c>
      <c r="D249" s="145" t="s">
        <v>153</v>
      </c>
      <c r="E249" s="146" t="s">
        <v>489</v>
      </c>
      <c r="F249" s="217" t="s">
        <v>490</v>
      </c>
      <c r="G249" s="217"/>
      <c r="H249" s="217"/>
      <c r="I249" s="217"/>
      <c r="J249" s="147" t="s">
        <v>203</v>
      </c>
      <c r="K249" s="148">
        <v>31</v>
      </c>
      <c r="L249" s="218">
        <v>4.57</v>
      </c>
      <c r="M249" s="218"/>
      <c r="N249" s="218">
        <f t="shared" si="60"/>
        <v>141.66999999999999</v>
      </c>
      <c r="O249" s="218"/>
      <c r="P249" s="218"/>
      <c r="Q249" s="218"/>
      <c r="R249" s="33"/>
      <c r="T249" s="149" t="s">
        <v>19</v>
      </c>
      <c r="U249" s="40" t="s">
        <v>43</v>
      </c>
      <c r="V249" s="150">
        <v>0.40100000000000002</v>
      </c>
      <c r="W249" s="150">
        <f t="shared" si="61"/>
        <v>12.431000000000001</v>
      </c>
      <c r="X249" s="150">
        <v>0</v>
      </c>
      <c r="Y249" s="150">
        <f t="shared" si="62"/>
        <v>0</v>
      </c>
      <c r="Z249" s="150">
        <v>0</v>
      </c>
      <c r="AA249" s="151">
        <f t="shared" si="63"/>
        <v>0</v>
      </c>
      <c r="AR249" s="18" t="s">
        <v>182</v>
      </c>
      <c r="AT249" s="18" t="s">
        <v>153</v>
      </c>
      <c r="AU249" s="18" t="s">
        <v>158</v>
      </c>
      <c r="AY249" s="18" t="s">
        <v>152</v>
      </c>
      <c r="BE249" s="152">
        <f t="shared" si="64"/>
        <v>0</v>
      </c>
      <c r="BF249" s="152">
        <f t="shared" si="65"/>
        <v>141.66999999999999</v>
      </c>
      <c r="BG249" s="152">
        <f t="shared" si="66"/>
        <v>0</v>
      </c>
      <c r="BH249" s="152">
        <f t="shared" si="67"/>
        <v>0</v>
      </c>
      <c r="BI249" s="152">
        <f t="shared" si="68"/>
        <v>0</v>
      </c>
      <c r="BJ249" s="18" t="s">
        <v>158</v>
      </c>
      <c r="BK249" s="152">
        <f t="shared" si="69"/>
        <v>141.66999999999999</v>
      </c>
      <c r="BL249" s="18" t="s">
        <v>182</v>
      </c>
      <c r="BM249" s="18" t="s">
        <v>491</v>
      </c>
    </row>
    <row r="250" spans="2:65" s="1" customFormat="1" ht="38.25" customHeight="1">
      <c r="B250" s="31"/>
      <c r="C250" s="145" t="s">
        <v>325</v>
      </c>
      <c r="D250" s="145" t="s">
        <v>153</v>
      </c>
      <c r="E250" s="146" t="s">
        <v>492</v>
      </c>
      <c r="F250" s="217" t="s">
        <v>493</v>
      </c>
      <c r="G250" s="217"/>
      <c r="H250" s="217"/>
      <c r="I250" s="217"/>
      <c r="J250" s="147" t="s">
        <v>203</v>
      </c>
      <c r="K250" s="148">
        <v>9</v>
      </c>
      <c r="L250" s="218">
        <v>4.05</v>
      </c>
      <c r="M250" s="218"/>
      <c r="N250" s="218">
        <f t="shared" si="60"/>
        <v>36.450000000000003</v>
      </c>
      <c r="O250" s="218"/>
      <c r="P250" s="218"/>
      <c r="Q250" s="218"/>
      <c r="R250" s="33"/>
      <c r="T250" s="149" t="s">
        <v>19</v>
      </c>
      <c r="U250" s="40" t="s">
        <v>43</v>
      </c>
      <c r="V250" s="150">
        <v>0.21823999999999999</v>
      </c>
      <c r="W250" s="150">
        <f t="shared" si="61"/>
        <v>1.9641599999999999</v>
      </c>
      <c r="X250" s="150">
        <v>1.2852E-4</v>
      </c>
      <c r="Y250" s="150">
        <f t="shared" si="62"/>
        <v>1.15668E-3</v>
      </c>
      <c r="Z250" s="150">
        <v>0</v>
      </c>
      <c r="AA250" s="151">
        <f t="shared" si="63"/>
        <v>0</v>
      </c>
      <c r="AR250" s="18" t="s">
        <v>182</v>
      </c>
      <c r="AT250" s="18" t="s">
        <v>153</v>
      </c>
      <c r="AU250" s="18" t="s">
        <v>158</v>
      </c>
      <c r="AY250" s="18" t="s">
        <v>152</v>
      </c>
      <c r="BE250" s="152">
        <f t="shared" si="64"/>
        <v>0</v>
      </c>
      <c r="BF250" s="152">
        <f t="shared" si="65"/>
        <v>36.450000000000003</v>
      </c>
      <c r="BG250" s="152">
        <f t="shared" si="66"/>
        <v>0</v>
      </c>
      <c r="BH250" s="152">
        <f t="shared" si="67"/>
        <v>0</v>
      </c>
      <c r="BI250" s="152">
        <f t="shared" si="68"/>
        <v>0</v>
      </c>
      <c r="BJ250" s="18" t="s">
        <v>158</v>
      </c>
      <c r="BK250" s="152">
        <f t="shared" si="69"/>
        <v>36.450000000000003</v>
      </c>
      <c r="BL250" s="18" t="s">
        <v>182</v>
      </c>
      <c r="BM250" s="18" t="s">
        <v>494</v>
      </c>
    </row>
    <row r="251" spans="2:65" s="1" customFormat="1" ht="25.5" customHeight="1">
      <c r="B251" s="31"/>
      <c r="C251" s="145" t="s">
        <v>495</v>
      </c>
      <c r="D251" s="145" t="s">
        <v>153</v>
      </c>
      <c r="E251" s="146" t="s">
        <v>496</v>
      </c>
      <c r="F251" s="217" t="s">
        <v>497</v>
      </c>
      <c r="G251" s="217"/>
      <c r="H251" s="217"/>
      <c r="I251" s="217"/>
      <c r="J251" s="147" t="s">
        <v>498</v>
      </c>
      <c r="K251" s="148">
        <v>9</v>
      </c>
      <c r="L251" s="218">
        <v>7.79</v>
      </c>
      <c r="M251" s="218"/>
      <c r="N251" s="218">
        <f t="shared" si="60"/>
        <v>70.11</v>
      </c>
      <c r="O251" s="218"/>
      <c r="P251" s="218"/>
      <c r="Q251" s="218"/>
      <c r="R251" s="33"/>
      <c r="T251" s="149" t="s">
        <v>19</v>
      </c>
      <c r="U251" s="40" t="s">
        <v>43</v>
      </c>
      <c r="V251" s="150">
        <v>0.43547000000000002</v>
      </c>
      <c r="W251" s="150">
        <f t="shared" si="61"/>
        <v>3.9192300000000002</v>
      </c>
      <c r="X251" s="150">
        <v>2.5703999999999999E-4</v>
      </c>
      <c r="Y251" s="150">
        <f t="shared" si="62"/>
        <v>2.31336E-3</v>
      </c>
      <c r="Z251" s="150">
        <v>0</v>
      </c>
      <c r="AA251" s="151">
        <f t="shared" si="63"/>
        <v>0</v>
      </c>
      <c r="AR251" s="18" t="s">
        <v>182</v>
      </c>
      <c r="AT251" s="18" t="s">
        <v>153</v>
      </c>
      <c r="AU251" s="18" t="s">
        <v>158</v>
      </c>
      <c r="AY251" s="18" t="s">
        <v>152</v>
      </c>
      <c r="BE251" s="152">
        <f t="shared" si="64"/>
        <v>0</v>
      </c>
      <c r="BF251" s="152">
        <f t="shared" si="65"/>
        <v>70.11</v>
      </c>
      <c r="BG251" s="152">
        <f t="shared" si="66"/>
        <v>0</v>
      </c>
      <c r="BH251" s="152">
        <f t="shared" si="67"/>
        <v>0</v>
      </c>
      <c r="BI251" s="152">
        <f t="shared" si="68"/>
        <v>0</v>
      </c>
      <c r="BJ251" s="18" t="s">
        <v>158</v>
      </c>
      <c r="BK251" s="152">
        <f t="shared" si="69"/>
        <v>70.11</v>
      </c>
      <c r="BL251" s="18" t="s">
        <v>182</v>
      </c>
      <c r="BM251" s="18" t="s">
        <v>499</v>
      </c>
    </row>
    <row r="252" spans="2:65" s="1" customFormat="1" ht="38.25" customHeight="1">
      <c r="B252" s="31"/>
      <c r="C252" s="145" t="s">
        <v>329</v>
      </c>
      <c r="D252" s="145" t="s">
        <v>153</v>
      </c>
      <c r="E252" s="146" t="s">
        <v>500</v>
      </c>
      <c r="F252" s="217" t="s">
        <v>501</v>
      </c>
      <c r="G252" s="217"/>
      <c r="H252" s="217"/>
      <c r="I252" s="217"/>
      <c r="J252" s="147" t="s">
        <v>203</v>
      </c>
      <c r="K252" s="148">
        <v>13</v>
      </c>
      <c r="L252" s="218">
        <v>4.51</v>
      </c>
      <c r="M252" s="218"/>
      <c r="N252" s="218">
        <f t="shared" si="60"/>
        <v>58.63</v>
      </c>
      <c r="O252" s="218"/>
      <c r="P252" s="218"/>
      <c r="Q252" s="218"/>
      <c r="R252" s="33"/>
      <c r="T252" s="149" t="s">
        <v>19</v>
      </c>
      <c r="U252" s="40" t="s">
        <v>43</v>
      </c>
      <c r="V252" s="150">
        <v>0.19788</v>
      </c>
      <c r="W252" s="150">
        <f t="shared" si="61"/>
        <v>2.5724399999999998</v>
      </c>
      <c r="X252" s="150">
        <v>2.9E-4</v>
      </c>
      <c r="Y252" s="150">
        <f t="shared" si="62"/>
        <v>3.7699999999999999E-3</v>
      </c>
      <c r="Z252" s="150">
        <v>0</v>
      </c>
      <c r="AA252" s="151">
        <f t="shared" si="63"/>
        <v>0</v>
      </c>
      <c r="AR252" s="18" t="s">
        <v>182</v>
      </c>
      <c r="AT252" s="18" t="s">
        <v>153</v>
      </c>
      <c r="AU252" s="18" t="s">
        <v>158</v>
      </c>
      <c r="AY252" s="18" t="s">
        <v>152</v>
      </c>
      <c r="BE252" s="152">
        <f t="shared" si="64"/>
        <v>0</v>
      </c>
      <c r="BF252" s="152">
        <f t="shared" si="65"/>
        <v>58.63</v>
      </c>
      <c r="BG252" s="152">
        <f t="shared" si="66"/>
        <v>0</v>
      </c>
      <c r="BH252" s="152">
        <f t="shared" si="67"/>
        <v>0</v>
      </c>
      <c r="BI252" s="152">
        <f t="shared" si="68"/>
        <v>0</v>
      </c>
      <c r="BJ252" s="18" t="s">
        <v>158</v>
      </c>
      <c r="BK252" s="152">
        <f t="shared" si="69"/>
        <v>58.63</v>
      </c>
      <c r="BL252" s="18" t="s">
        <v>182</v>
      </c>
      <c r="BM252" s="18" t="s">
        <v>502</v>
      </c>
    </row>
    <row r="253" spans="2:65" s="1" customFormat="1" ht="16.5" customHeight="1">
      <c r="B253" s="31"/>
      <c r="C253" s="153" t="s">
        <v>503</v>
      </c>
      <c r="D253" s="153" t="s">
        <v>184</v>
      </c>
      <c r="E253" s="154" t="s">
        <v>504</v>
      </c>
      <c r="F253" s="219" t="s">
        <v>505</v>
      </c>
      <c r="G253" s="219"/>
      <c r="H253" s="219"/>
      <c r="I253" s="219"/>
      <c r="J253" s="155" t="s">
        <v>203</v>
      </c>
      <c r="K253" s="156">
        <v>13</v>
      </c>
      <c r="L253" s="220">
        <v>11.73</v>
      </c>
      <c r="M253" s="220"/>
      <c r="N253" s="220">
        <f t="shared" si="60"/>
        <v>152.49</v>
      </c>
      <c r="O253" s="218"/>
      <c r="P253" s="218"/>
      <c r="Q253" s="218"/>
      <c r="R253" s="33"/>
      <c r="T253" s="149" t="s">
        <v>19</v>
      </c>
      <c r="U253" s="40" t="s">
        <v>43</v>
      </c>
      <c r="V253" s="150">
        <v>0</v>
      </c>
      <c r="W253" s="150">
        <f t="shared" si="61"/>
        <v>0</v>
      </c>
      <c r="X253" s="150">
        <v>5.5000000000000003E-4</v>
      </c>
      <c r="Y253" s="150">
        <f t="shared" si="62"/>
        <v>7.1500000000000001E-3</v>
      </c>
      <c r="Z253" s="150">
        <v>0</v>
      </c>
      <c r="AA253" s="151">
        <f t="shared" si="63"/>
        <v>0</v>
      </c>
      <c r="AR253" s="18" t="s">
        <v>211</v>
      </c>
      <c r="AT253" s="18" t="s">
        <v>184</v>
      </c>
      <c r="AU253" s="18" t="s">
        <v>158</v>
      </c>
      <c r="AY253" s="18" t="s">
        <v>152</v>
      </c>
      <c r="BE253" s="152">
        <f t="shared" si="64"/>
        <v>0</v>
      </c>
      <c r="BF253" s="152">
        <f t="shared" si="65"/>
        <v>152.49</v>
      </c>
      <c r="BG253" s="152">
        <f t="shared" si="66"/>
        <v>0</v>
      </c>
      <c r="BH253" s="152">
        <f t="shared" si="67"/>
        <v>0</v>
      </c>
      <c r="BI253" s="152">
        <f t="shared" si="68"/>
        <v>0</v>
      </c>
      <c r="BJ253" s="18" t="s">
        <v>158</v>
      </c>
      <c r="BK253" s="152">
        <f t="shared" si="69"/>
        <v>152.49</v>
      </c>
      <c r="BL253" s="18" t="s">
        <v>182</v>
      </c>
      <c r="BM253" s="18" t="s">
        <v>506</v>
      </c>
    </row>
    <row r="254" spans="2:65" s="1" customFormat="1" ht="25.5" customHeight="1">
      <c r="B254" s="31"/>
      <c r="C254" s="145" t="s">
        <v>332</v>
      </c>
      <c r="D254" s="145" t="s">
        <v>153</v>
      </c>
      <c r="E254" s="146" t="s">
        <v>507</v>
      </c>
      <c r="F254" s="217" t="s">
        <v>508</v>
      </c>
      <c r="G254" s="217"/>
      <c r="H254" s="217"/>
      <c r="I254" s="217"/>
      <c r="J254" s="147" t="s">
        <v>307</v>
      </c>
      <c r="K254" s="148">
        <v>185</v>
      </c>
      <c r="L254" s="218">
        <v>1</v>
      </c>
      <c r="M254" s="218"/>
      <c r="N254" s="218">
        <f t="shared" si="60"/>
        <v>185</v>
      </c>
      <c r="O254" s="218"/>
      <c r="P254" s="218"/>
      <c r="Q254" s="218"/>
      <c r="R254" s="33"/>
      <c r="T254" s="149" t="s">
        <v>19</v>
      </c>
      <c r="U254" s="40" t="s">
        <v>43</v>
      </c>
      <c r="V254" s="150">
        <v>6.4019999999999994E-2</v>
      </c>
      <c r="W254" s="150">
        <f t="shared" si="61"/>
        <v>11.843699999999998</v>
      </c>
      <c r="X254" s="150">
        <v>1.8655716568E-4</v>
      </c>
      <c r="Y254" s="150">
        <f t="shared" si="62"/>
        <v>3.4513075650800001E-2</v>
      </c>
      <c r="Z254" s="150">
        <v>0</v>
      </c>
      <c r="AA254" s="151">
        <f t="shared" si="63"/>
        <v>0</v>
      </c>
      <c r="AR254" s="18" t="s">
        <v>182</v>
      </c>
      <c r="AT254" s="18" t="s">
        <v>153</v>
      </c>
      <c r="AU254" s="18" t="s">
        <v>158</v>
      </c>
      <c r="AY254" s="18" t="s">
        <v>152</v>
      </c>
      <c r="BE254" s="152">
        <f t="shared" si="64"/>
        <v>0</v>
      </c>
      <c r="BF254" s="152">
        <f t="shared" si="65"/>
        <v>185</v>
      </c>
      <c r="BG254" s="152">
        <f t="shared" si="66"/>
        <v>0</v>
      </c>
      <c r="BH254" s="152">
        <f t="shared" si="67"/>
        <v>0</v>
      </c>
      <c r="BI254" s="152">
        <f t="shared" si="68"/>
        <v>0</v>
      </c>
      <c r="BJ254" s="18" t="s">
        <v>158</v>
      </c>
      <c r="BK254" s="152">
        <f t="shared" si="69"/>
        <v>185</v>
      </c>
      <c r="BL254" s="18" t="s">
        <v>182</v>
      </c>
      <c r="BM254" s="18" t="s">
        <v>509</v>
      </c>
    </row>
    <row r="255" spans="2:65" s="1" customFormat="1" ht="25.5" customHeight="1">
      <c r="B255" s="31"/>
      <c r="C255" s="145" t="s">
        <v>510</v>
      </c>
      <c r="D255" s="145" t="s">
        <v>153</v>
      </c>
      <c r="E255" s="146" t="s">
        <v>511</v>
      </c>
      <c r="F255" s="217" t="s">
        <v>512</v>
      </c>
      <c r="G255" s="217"/>
      <c r="H255" s="217"/>
      <c r="I255" s="217"/>
      <c r="J255" s="147" t="s">
        <v>307</v>
      </c>
      <c r="K255" s="148">
        <v>185</v>
      </c>
      <c r="L255" s="218">
        <v>0.62</v>
      </c>
      <c r="M255" s="218"/>
      <c r="N255" s="218">
        <f t="shared" si="60"/>
        <v>114.7</v>
      </c>
      <c r="O255" s="218"/>
      <c r="P255" s="218"/>
      <c r="Q255" s="218"/>
      <c r="R255" s="33"/>
      <c r="T255" s="149" t="s">
        <v>19</v>
      </c>
      <c r="U255" s="40" t="s">
        <v>43</v>
      </c>
      <c r="V255" s="150">
        <v>5.8049999999999997E-2</v>
      </c>
      <c r="W255" s="150">
        <f t="shared" si="61"/>
        <v>10.73925</v>
      </c>
      <c r="X255" s="150">
        <v>1.0000000000000001E-5</v>
      </c>
      <c r="Y255" s="150">
        <f t="shared" si="62"/>
        <v>1.8500000000000001E-3</v>
      </c>
      <c r="Z255" s="150">
        <v>0</v>
      </c>
      <c r="AA255" s="151">
        <f t="shared" si="63"/>
        <v>0</v>
      </c>
      <c r="AR255" s="18" t="s">
        <v>182</v>
      </c>
      <c r="AT255" s="18" t="s">
        <v>153</v>
      </c>
      <c r="AU255" s="18" t="s">
        <v>158</v>
      </c>
      <c r="AY255" s="18" t="s">
        <v>152</v>
      </c>
      <c r="BE255" s="152">
        <f t="shared" si="64"/>
        <v>0</v>
      </c>
      <c r="BF255" s="152">
        <f t="shared" si="65"/>
        <v>114.7</v>
      </c>
      <c r="BG255" s="152">
        <f t="shared" si="66"/>
        <v>0</v>
      </c>
      <c r="BH255" s="152">
        <f t="shared" si="67"/>
        <v>0</v>
      </c>
      <c r="BI255" s="152">
        <f t="shared" si="68"/>
        <v>0</v>
      </c>
      <c r="BJ255" s="18" t="s">
        <v>158</v>
      </c>
      <c r="BK255" s="152">
        <f t="shared" si="69"/>
        <v>114.7</v>
      </c>
      <c r="BL255" s="18" t="s">
        <v>182</v>
      </c>
      <c r="BM255" s="18" t="s">
        <v>513</v>
      </c>
    </row>
    <row r="256" spans="2:65" s="1" customFormat="1" ht="25.5" customHeight="1">
      <c r="B256" s="31"/>
      <c r="C256" s="145" t="s">
        <v>336</v>
      </c>
      <c r="D256" s="145" t="s">
        <v>153</v>
      </c>
      <c r="E256" s="146" t="s">
        <v>514</v>
      </c>
      <c r="F256" s="217" t="s">
        <v>515</v>
      </c>
      <c r="G256" s="217"/>
      <c r="H256" s="217"/>
      <c r="I256" s="217"/>
      <c r="J256" s="147" t="s">
        <v>360</v>
      </c>
      <c r="K256" s="148">
        <v>28.09</v>
      </c>
      <c r="L256" s="218">
        <v>0.97</v>
      </c>
      <c r="M256" s="218"/>
      <c r="N256" s="218">
        <f t="shared" si="60"/>
        <v>27.25</v>
      </c>
      <c r="O256" s="218"/>
      <c r="P256" s="218"/>
      <c r="Q256" s="218"/>
      <c r="R256" s="33"/>
      <c r="T256" s="149" t="s">
        <v>19</v>
      </c>
      <c r="U256" s="40" t="s">
        <v>43</v>
      </c>
      <c r="V256" s="150">
        <v>0</v>
      </c>
      <c r="W256" s="150">
        <f t="shared" si="61"/>
        <v>0</v>
      </c>
      <c r="X256" s="150">
        <v>0</v>
      </c>
      <c r="Y256" s="150">
        <f t="shared" si="62"/>
        <v>0</v>
      </c>
      <c r="Z256" s="150">
        <v>0</v>
      </c>
      <c r="AA256" s="151">
        <f t="shared" si="63"/>
        <v>0</v>
      </c>
      <c r="AR256" s="18" t="s">
        <v>182</v>
      </c>
      <c r="AT256" s="18" t="s">
        <v>153</v>
      </c>
      <c r="AU256" s="18" t="s">
        <v>158</v>
      </c>
      <c r="AY256" s="18" t="s">
        <v>152</v>
      </c>
      <c r="BE256" s="152">
        <f t="shared" si="64"/>
        <v>0</v>
      </c>
      <c r="BF256" s="152">
        <f t="shared" si="65"/>
        <v>27.25</v>
      </c>
      <c r="BG256" s="152">
        <f t="shared" si="66"/>
        <v>0</v>
      </c>
      <c r="BH256" s="152">
        <f t="shared" si="67"/>
        <v>0</v>
      </c>
      <c r="BI256" s="152">
        <f t="shared" si="68"/>
        <v>0</v>
      </c>
      <c r="BJ256" s="18" t="s">
        <v>158</v>
      </c>
      <c r="BK256" s="152">
        <f t="shared" si="69"/>
        <v>27.25</v>
      </c>
      <c r="BL256" s="18" t="s">
        <v>182</v>
      </c>
      <c r="BM256" s="18" t="s">
        <v>516</v>
      </c>
    </row>
    <row r="257" spans="2:65" s="9" customFormat="1" ht="29.85" customHeight="1">
      <c r="B257" s="134"/>
      <c r="C257" s="135"/>
      <c r="D257" s="144" t="s">
        <v>118</v>
      </c>
      <c r="E257" s="144"/>
      <c r="F257" s="144"/>
      <c r="G257" s="144"/>
      <c r="H257" s="144"/>
      <c r="I257" s="144"/>
      <c r="J257" s="144"/>
      <c r="K257" s="144"/>
      <c r="L257" s="144"/>
      <c r="M257" s="144"/>
      <c r="N257" s="226">
        <f>BK257</f>
        <v>7300.82</v>
      </c>
      <c r="O257" s="227"/>
      <c r="P257" s="227"/>
      <c r="Q257" s="227"/>
      <c r="R257" s="137"/>
      <c r="T257" s="138"/>
      <c r="U257" s="135"/>
      <c r="V257" s="135"/>
      <c r="W257" s="139">
        <f>SUM(W258:W287)</f>
        <v>39.091809999999995</v>
      </c>
      <c r="X257" s="135"/>
      <c r="Y257" s="139">
        <f>SUM(Y258:Y287)</f>
        <v>0.10604160000000001</v>
      </c>
      <c r="Z257" s="135"/>
      <c r="AA257" s="140">
        <f>SUM(AA258:AA287)</f>
        <v>0</v>
      </c>
      <c r="AR257" s="141" t="s">
        <v>158</v>
      </c>
      <c r="AT257" s="142" t="s">
        <v>75</v>
      </c>
      <c r="AU257" s="142" t="s">
        <v>84</v>
      </c>
      <c r="AY257" s="141" t="s">
        <v>152</v>
      </c>
      <c r="BK257" s="143">
        <f>SUM(BK258:BK287)</f>
        <v>7300.82</v>
      </c>
    </row>
    <row r="258" spans="2:65" s="1" customFormat="1" ht="25.5" customHeight="1">
      <c r="B258" s="31"/>
      <c r="C258" s="145" t="s">
        <v>517</v>
      </c>
      <c r="D258" s="145" t="s">
        <v>153</v>
      </c>
      <c r="E258" s="146" t="s">
        <v>518</v>
      </c>
      <c r="F258" s="217" t="s">
        <v>519</v>
      </c>
      <c r="G258" s="217"/>
      <c r="H258" s="217"/>
      <c r="I258" s="217"/>
      <c r="J258" s="147" t="s">
        <v>520</v>
      </c>
      <c r="K258" s="148">
        <v>8</v>
      </c>
      <c r="L258" s="218">
        <v>23.68</v>
      </c>
      <c r="M258" s="218"/>
      <c r="N258" s="218">
        <f t="shared" ref="N258:N287" si="70">ROUND(L258*K258,2)</f>
        <v>189.44</v>
      </c>
      <c r="O258" s="218"/>
      <c r="P258" s="218"/>
      <c r="Q258" s="218"/>
      <c r="R258" s="33"/>
      <c r="T258" s="149" t="s">
        <v>19</v>
      </c>
      <c r="U258" s="40" t="s">
        <v>43</v>
      </c>
      <c r="V258" s="150">
        <v>1.2739799999999999</v>
      </c>
      <c r="W258" s="150">
        <f t="shared" ref="W258:W287" si="71">V258*K258</f>
        <v>10.191839999999999</v>
      </c>
      <c r="X258" s="150">
        <v>7.626E-4</v>
      </c>
      <c r="Y258" s="150">
        <f t="shared" ref="Y258:Y287" si="72">X258*K258</f>
        <v>6.1008E-3</v>
      </c>
      <c r="Z258" s="150">
        <v>0</v>
      </c>
      <c r="AA258" s="151">
        <f t="shared" ref="AA258:AA287" si="73">Z258*K258</f>
        <v>0</v>
      </c>
      <c r="AR258" s="18" t="s">
        <v>182</v>
      </c>
      <c r="AT258" s="18" t="s">
        <v>153</v>
      </c>
      <c r="AU258" s="18" t="s">
        <v>158</v>
      </c>
      <c r="AY258" s="18" t="s">
        <v>152</v>
      </c>
      <c r="BE258" s="152">
        <f t="shared" ref="BE258:BE287" si="74">IF(U258="základná",N258,0)</f>
        <v>0</v>
      </c>
      <c r="BF258" s="152">
        <f t="shared" ref="BF258:BF287" si="75">IF(U258="znížená",N258,0)</f>
        <v>189.44</v>
      </c>
      <c r="BG258" s="152">
        <f t="shared" ref="BG258:BG287" si="76">IF(U258="zákl. prenesená",N258,0)</f>
        <v>0</v>
      </c>
      <c r="BH258" s="152">
        <f t="shared" ref="BH258:BH287" si="77">IF(U258="zníž. prenesená",N258,0)</f>
        <v>0</v>
      </c>
      <c r="BI258" s="152">
        <f t="shared" ref="BI258:BI287" si="78">IF(U258="nulová",N258,0)</f>
        <v>0</v>
      </c>
      <c r="BJ258" s="18" t="s">
        <v>158</v>
      </c>
      <c r="BK258" s="152">
        <f t="shared" ref="BK258:BK287" si="79">ROUND(L258*K258,2)</f>
        <v>189.44</v>
      </c>
      <c r="BL258" s="18" t="s">
        <v>182</v>
      </c>
      <c r="BM258" s="18" t="s">
        <v>521</v>
      </c>
    </row>
    <row r="259" spans="2:65" s="1" customFormat="1" ht="25.5" customHeight="1">
      <c r="B259" s="31"/>
      <c r="C259" s="153" t="s">
        <v>339</v>
      </c>
      <c r="D259" s="153" t="s">
        <v>184</v>
      </c>
      <c r="E259" s="154" t="s">
        <v>522</v>
      </c>
      <c r="F259" s="219" t="s">
        <v>523</v>
      </c>
      <c r="G259" s="219"/>
      <c r="H259" s="219"/>
      <c r="I259" s="219"/>
      <c r="J259" s="155" t="s">
        <v>203</v>
      </c>
      <c r="K259" s="156">
        <v>6</v>
      </c>
      <c r="L259" s="220">
        <v>115.85</v>
      </c>
      <c r="M259" s="220"/>
      <c r="N259" s="220">
        <f t="shared" si="70"/>
        <v>695.1</v>
      </c>
      <c r="O259" s="218"/>
      <c r="P259" s="218"/>
      <c r="Q259" s="218"/>
      <c r="R259" s="33"/>
      <c r="T259" s="149" t="s">
        <v>19</v>
      </c>
      <c r="U259" s="40" t="s">
        <v>43</v>
      </c>
      <c r="V259" s="150">
        <v>0</v>
      </c>
      <c r="W259" s="150">
        <f t="shared" si="71"/>
        <v>0</v>
      </c>
      <c r="X259" s="150">
        <v>0</v>
      </c>
      <c r="Y259" s="150">
        <f t="shared" si="72"/>
        <v>0</v>
      </c>
      <c r="Z259" s="150">
        <v>0</v>
      </c>
      <c r="AA259" s="151">
        <f t="shared" si="73"/>
        <v>0</v>
      </c>
      <c r="AR259" s="18" t="s">
        <v>211</v>
      </c>
      <c r="AT259" s="18" t="s">
        <v>184</v>
      </c>
      <c r="AU259" s="18" t="s">
        <v>158</v>
      </c>
      <c r="AY259" s="18" t="s">
        <v>152</v>
      </c>
      <c r="BE259" s="152">
        <f t="shared" si="74"/>
        <v>0</v>
      </c>
      <c r="BF259" s="152">
        <f t="shared" si="75"/>
        <v>695.1</v>
      </c>
      <c r="BG259" s="152">
        <f t="shared" si="76"/>
        <v>0</v>
      </c>
      <c r="BH259" s="152">
        <f t="shared" si="77"/>
        <v>0</v>
      </c>
      <c r="BI259" s="152">
        <f t="shared" si="78"/>
        <v>0</v>
      </c>
      <c r="BJ259" s="18" t="s">
        <v>158</v>
      </c>
      <c r="BK259" s="152">
        <f t="shared" si="79"/>
        <v>695.1</v>
      </c>
      <c r="BL259" s="18" t="s">
        <v>182</v>
      </c>
      <c r="BM259" s="18" t="s">
        <v>524</v>
      </c>
    </row>
    <row r="260" spans="2:65" s="1" customFormat="1" ht="25.5" customHeight="1">
      <c r="B260" s="31"/>
      <c r="C260" s="153" t="s">
        <v>525</v>
      </c>
      <c r="D260" s="153" t="s">
        <v>184</v>
      </c>
      <c r="E260" s="154" t="s">
        <v>526</v>
      </c>
      <c r="F260" s="219" t="s">
        <v>527</v>
      </c>
      <c r="G260" s="219"/>
      <c r="H260" s="219"/>
      <c r="I260" s="219"/>
      <c r="J260" s="155" t="s">
        <v>203</v>
      </c>
      <c r="K260" s="156">
        <v>2</v>
      </c>
      <c r="L260" s="220">
        <v>227.36</v>
      </c>
      <c r="M260" s="220"/>
      <c r="N260" s="220">
        <f t="shared" si="70"/>
        <v>454.72</v>
      </c>
      <c r="O260" s="218"/>
      <c r="P260" s="218"/>
      <c r="Q260" s="218"/>
      <c r="R260" s="33"/>
      <c r="T260" s="149" t="s">
        <v>19</v>
      </c>
      <c r="U260" s="40" t="s">
        <v>43</v>
      </c>
      <c r="V260" s="150">
        <v>0</v>
      </c>
      <c r="W260" s="150">
        <f t="shared" si="71"/>
        <v>0</v>
      </c>
      <c r="X260" s="150">
        <v>0</v>
      </c>
      <c r="Y260" s="150">
        <f t="shared" si="72"/>
        <v>0</v>
      </c>
      <c r="Z260" s="150">
        <v>0</v>
      </c>
      <c r="AA260" s="151">
        <f t="shared" si="73"/>
        <v>0</v>
      </c>
      <c r="AR260" s="18" t="s">
        <v>211</v>
      </c>
      <c r="AT260" s="18" t="s">
        <v>184</v>
      </c>
      <c r="AU260" s="18" t="s">
        <v>158</v>
      </c>
      <c r="AY260" s="18" t="s">
        <v>152</v>
      </c>
      <c r="BE260" s="152">
        <f t="shared" si="74"/>
        <v>0</v>
      </c>
      <c r="BF260" s="152">
        <f t="shared" si="75"/>
        <v>454.72</v>
      </c>
      <c r="BG260" s="152">
        <f t="shared" si="76"/>
        <v>0</v>
      </c>
      <c r="BH260" s="152">
        <f t="shared" si="77"/>
        <v>0</v>
      </c>
      <c r="BI260" s="152">
        <f t="shared" si="78"/>
        <v>0</v>
      </c>
      <c r="BJ260" s="18" t="s">
        <v>158</v>
      </c>
      <c r="BK260" s="152">
        <f t="shared" si="79"/>
        <v>454.72</v>
      </c>
      <c r="BL260" s="18" t="s">
        <v>182</v>
      </c>
      <c r="BM260" s="18" t="s">
        <v>528</v>
      </c>
    </row>
    <row r="261" spans="2:65" s="1" customFormat="1" ht="16.5" customHeight="1">
      <c r="B261" s="31"/>
      <c r="C261" s="153" t="s">
        <v>343</v>
      </c>
      <c r="D261" s="153" t="s">
        <v>184</v>
      </c>
      <c r="E261" s="154" t="s">
        <v>529</v>
      </c>
      <c r="F261" s="219" t="s">
        <v>530</v>
      </c>
      <c r="G261" s="219"/>
      <c r="H261" s="219"/>
      <c r="I261" s="219"/>
      <c r="J261" s="155" t="s">
        <v>203</v>
      </c>
      <c r="K261" s="156">
        <v>6</v>
      </c>
      <c r="L261" s="220">
        <v>11.86</v>
      </c>
      <c r="M261" s="220"/>
      <c r="N261" s="220">
        <f t="shared" si="70"/>
        <v>71.16</v>
      </c>
      <c r="O261" s="218"/>
      <c r="P261" s="218"/>
      <c r="Q261" s="218"/>
      <c r="R261" s="33"/>
      <c r="T261" s="149" t="s">
        <v>19</v>
      </c>
      <c r="U261" s="40" t="s">
        <v>43</v>
      </c>
      <c r="V261" s="150">
        <v>0</v>
      </c>
      <c r="W261" s="150">
        <f t="shared" si="71"/>
        <v>0</v>
      </c>
      <c r="X261" s="150">
        <v>6.4000000000000005E-4</v>
      </c>
      <c r="Y261" s="150">
        <f t="shared" si="72"/>
        <v>3.8400000000000005E-3</v>
      </c>
      <c r="Z261" s="150">
        <v>0</v>
      </c>
      <c r="AA261" s="151">
        <f t="shared" si="73"/>
        <v>0</v>
      </c>
      <c r="AR261" s="18" t="s">
        <v>211</v>
      </c>
      <c r="AT261" s="18" t="s">
        <v>184</v>
      </c>
      <c r="AU261" s="18" t="s">
        <v>158</v>
      </c>
      <c r="AY261" s="18" t="s">
        <v>152</v>
      </c>
      <c r="BE261" s="152">
        <f t="shared" si="74"/>
        <v>0</v>
      </c>
      <c r="BF261" s="152">
        <f t="shared" si="75"/>
        <v>71.16</v>
      </c>
      <c r="BG261" s="152">
        <f t="shared" si="76"/>
        <v>0</v>
      </c>
      <c r="BH261" s="152">
        <f t="shared" si="77"/>
        <v>0</v>
      </c>
      <c r="BI261" s="152">
        <f t="shared" si="78"/>
        <v>0</v>
      </c>
      <c r="BJ261" s="18" t="s">
        <v>158</v>
      </c>
      <c r="BK261" s="152">
        <f t="shared" si="79"/>
        <v>71.16</v>
      </c>
      <c r="BL261" s="18" t="s">
        <v>182</v>
      </c>
      <c r="BM261" s="18" t="s">
        <v>531</v>
      </c>
    </row>
    <row r="262" spans="2:65" s="1" customFormat="1" ht="25.5" customHeight="1">
      <c r="B262" s="31"/>
      <c r="C262" s="153" t="s">
        <v>532</v>
      </c>
      <c r="D262" s="153" t="s">
        <v>184</v>
      </c>
      <c r="E262" s="154" t="s">
        <v>533</v>
      </c>
      <c r="F262" s="219" t="s">
        <v>534</v>
      </c>
      <c r="G262" s="219"/>
      <c r="H262" s="219"/>
      <c r="I262" s="219"/>
      <c r="J262" s="155" t="s">
        <v>203</v>
      </c>
      <c r="K262" s="156">
        <v>2</v>
      </c>
      <c r="L262" s="220">
        <v>47.36</v>
      </c>
      <c r="M262" s="220"/>
      <c r="N262" s="220">
        <f t="shared" si="70"/>
        <v>94.72</v>
      </c>
      <c r="O262" s="218"/>
      <c r="P262" s="218"/>
      <c r="Q262" s="218"/>
      <c r="R262" s="33"/>
      <c r="T262" s="149" t="s">
        <v>19</v>
      </c>
      <c r="U262" s="40" t="s">
        <v>43</v>
      </c>
      <c r="V262" s="150">
        <v>0</v>
      </c>
      <c r="W262" s="150">
        <f t="shared" si="71"/>
        <v>0</v>
      </c>
      <c r="X262" s="150">
        <v>0</v>
      </c>
      <c r="Y262" s="150">
        <f t="shared" si="72"/>
        <v>0</v>
      </c>
      <c r="Z262" s="150">
        <v>0</v>
      </c>
      <c r="AA262" s="151">
        <f t="shared" si="73"/>
        <v>0</v>
      </c>
      <c r="AR262" s="18" t="s">
        <v>211</v>
      </c>
      <c r="AT262" s="18" t="s">
        <v>184</v>
      </c>
      <c r="AU262" s="18" t="s">
        <v>158</v>
      </c>
      <c r="AY262" s="18" t="s">
        <v>152</v>
      </c>
      <c r="BE262" s="152">
        <f t="shared" si="74"/>
        <v>0</v>
      </c>
      <c r="BF262" s="152">
        <f t="shared" si="75"/>
        <v>94.72</v>
      </c>
      <c r="BG262" s="152">
        <f t="shared" si="76"/>
        <v>0</v>
      </c>
      <c r="BH262" s="152">
        <f t="shared" si="77"/>
        <v>0</v>
      </c>
      <c r="BI262" s="152">
        <f t="shared" si="78"/>
        <v>0</v>
      </c>
      <c r="BJ262" s="18" t="s">
        <v>158</v>
      </c>
      <c r="BK262" s="152">
        <f t="shared" si="79"/>
        <v>94.72</v>
      </c>
      <c r="BL262" s="18" t="s">
        <v>182</v>
      </c>
      <c r="BM262" s="18" t="s">
        <v>535</v>
      </c>
    </row>
    <row r="263" spans="2:65" s="1" customFormat="1" ht="25.5" customHeight="1">
      <c r="B263" s="31"/>
      <c r="C263" s="145" t="s">
        <v>346</v>
      </c>
      <c r="D263" s="145" t="s">
        <v>153</v>
      </c>
      <c r="E263" s="146" t="s">
        <v>536</v>
      </c>
      <c r="F263" s="217" t="s">
        <v>537</v>
      </c>
      <c r="G263" s="217"/>
      <c r="H263" s="217"/>
      <c r="I263" s="217"/>
      <c r="J263" s="147" t="s">
        <v>520</v>
      </c>
      <c r="K263" s="148">
        <v>13</v>
      </c>
      <c r="L263" s="218">
        <v>26.84</v>
      </c>
      <c r="M263" s="218"/>
      <c r="N263" s="218">
        <f t="shared" si="70"/>
        <v>348.92</v>
      </c>
      <c r="O263" s="218"/>
      <c r="P263" s="218"/>
      <c r="Q263" s="218"/>
      <c r="R263" s="33"/>
      <c r="T263" s="149" t="s">
        <v>19</v>
      </c>
      <c r="U263" s="40" t="s">
        <v>43</v>
      </c>
      <c r="V263" s="150">
        <v>1.2047699999999999</v>
      </c>
      <c r="W263" s="150">
        <f t="shared" si="71"/>
        <v>15.662009999999999</v>
      </c>
      <c r="X263" s="150">
        <v>2.2315999999999998E-3</v>
      </c>
      <c r="Y263" s="150">
        <f t="shared" si="72"/>
        <v>2.9010799999999996E-2</v>
      </c>
      <c r="Z263" s="150">
        <v>0</v>
      </c>
      <c r="AA263" s="151">
        <f t="shared" si="73"/>
        <v>0</v>
      </c>
      <c r="AR263" s="18" t="s">
        <v>182</v>
      </c>
      <c r="AT263" s="18" t="s">
        <v>153</v>
      </c>
      <c r="AU263" s="18" t="s">
        <v>158</v>
      </c>
      <c r="AY263" s="18" t="s">
        <v>152</v>
      </c>
      <c r="BE263" s="152">
        <f t="shared" si="74"/>
        <v>0</v>
      </c>
      <c r="BF263" s="152">
        <f t="shared" si="75"/>
        <v>348.92</v>
      </c>
      <c r="BG263" s="152">
        <f t="shared" si="76"/>
        <v>0</v>
      </c>
      <c r="BH263" s="152">
        <f t="shared" si="77"/>
        <v>0</v>
      </c>
      <c r="BI263" s="152">
        <f t="shared" si="78"/>
        <v>0</v>
      </c>
      <c r="BJ263" s="18" t="s">
        <v>158</v>
      </c>
      <c r="BK263" s="152">
        <f t="shared" si="79"/>
        <v>348.92</v>
      </c>
      <c r="BL263" s="18" t="s">
        <v>182</v>
      </c>
      <c r="BM263" s="18" t="s">
        <v>538</v>
      </c>
    </row>
    <row r="264" spans="2:65" s="1" customFormat="1" ht="16.5" customHeight="1">
      <c r="B264" s="31"/>
      <c r="C264" s="153" t="s">
        <v>539</v>
      </c>
      <c r="D264" s="153" t="s">
        <v>184</v>
      </c>
      <c r="E264" s="154" t="s">
        <v>540</v>
      </c>
      <c r="F264" s="219" t="s">
        <v>541</v>
      </c>
      <c r="G264" s="219"/>
      <c r="H264" s="219"/>
      <c r="I264" s="219"/>
      <c r="J264" s="155" t="s">
        <v>203</v>
      </c>
      <c r="K264" s="156">
        <v>6</v>
      </c>
      <c r="L264" s="220">
        <v>44.62</v>
      </c>
      <c r="M264" s="220"/>
      <c r="N264" s="220">
        <f t="shared" si="70"/>
        <v>267.72000000000003</v>
      </c>
      <c r="O264" s="218"/>
      <c r="P264" s="218"/>
      <c r="Q264" s="218"/>
      <c r="R264" s="33"/>
      <c r="T264" s="149" t="s">
        <v>19</v>
      </c>
      <c r="U264" s="40" t="s">
        <v>43</v>
      </c>
      <c r="V264" s="150">
        <v>0</v>
      </c>
      <c r="W264" s="150">
        <f t="shared" si="71"/>
        <v>0</v>
      </c>
      <c r="X264" s="150">
        <v>0</v>
      </c>
      <c r="Y264" s="150">
        <f t="shared" si="72"/>
        <v>0</v>
      </c>
      <c r="Z264" s="150">
        <v>0</v>
      </c>
      <c r="AA264" s="151">
        <f t="shared" si="73"/>
        <v>0</v>
      </c>
      <c r="AR264" s="18" t="s">
        <v>211</v>
      </c>
      <c r="AT264" s="18" t="s">
        <v>184</v>
      </c>
      <c r="AU264" s="18" t="s">
        <v>158</v>
      </c>
      <c r="AY264" s="18" t="s">
        <v>152</v>
      </c>
      <c r="BE264" s="152">
        <f t="shared" si="74"/>
        <v>0</v>
      </c>
      <c r="BF264" s="152">
        <f t="shared" si="75"/>
        <v>267.72000000000003</v>
      </c>
      <c r="BG264" s="152">
        <f t="shared" si="76"/>
        <v>0</v>
      </c>
      <c r="BH264" s="152">
        <f t="shared" si="77"/>
        <v>0</v>
      </c>
      <c r="BI264" s="152">
        <f t="shared" si="78"/>
        <v>0</v>
      </c>
      <c r="BJ264" s="18" t="s">
        <v>158</v>
      </c>
      <c r="BK264" s="152">
        <f t="shared" si="79"/>
        <v>267.72000000000003</v>
      </c>
      <c r="BL264" s="18" t="s">
        <v>182</v>
      </c>
      <c r="BM264" s="18" t="s">
        <v>542</v>
      </c>
    </row>
    <row r="265" spans="2:65" s="1" customFormat="1" ht="25.5" customHeight="1">
      <c r="B265" s="31"/>
      <c r="C265" s="153" t="s">
        <v>350</v>
      </c>
      <c r="D265" s="153" t="s">
        <v>184</v>
      </c>
      <c r="E265" s="154" t="s">
        <v>543</v>
      </c>
      <c r="F265" s="219" t="s">
        <v>544</v>
      </c>
      <c r="G265" s="219"/>
      <c r="H265" s="219"/>
      <c r="I265" s="219"/>
      <c r="J265" s="155" t="s">
        <v>203</v>
      </c>
      <c r="K265" s="156">
        <v>7</v>
      </c>
      <c r="L265" s="220">
        <v>99.32</v>
      </c>
      <c r="M265" s="220"/>
      <c r="N265" s="220">
        <f t="shared" si="70"/>
        <v>695.24</v>
      </c>
      <c r="O265" s="218"/>
      <c r="P265" s="218"/>
      <c r="Q265" s="218"/>
      <c r="R265" s="33"/>
      <c r="T265" s="149" t="s">
        <v>19</v>
      </c>
      <c r="U265" s="40" t="s">
        <v>43</v>
      </c>
      <c r="V265" s="150">
        <v>0</v>
      </c>
      <c r="W265" s="150">
        <f t="shared" si="71"/>
        <v>0</v>
      </c>
      <c r="X265" s="150">
        <v>0</v>
      </c>
      <c r="Y265" s="150">
        <f t="shared" si="72"/>
        <v>0</v>
      </c>
      <c r="Z265" s="150">
        <v>0</v>
      </c>
      <c r="AA265" s="151">
        <f t="shared" si="73"/>
        <v>0</v>
      </c>
      <c r="AR265" s="18" t="s">
        <v>211</v>
      </c>
      <c r="AT265" s="18" t="s">
        <v>184</v>
      </c>
      <c r="AU265" s="18" t="s">
        <v>158</v>
      </c>
      <c r="AY265" s="18" t="s">
        <v>152</v>
      </c>
      <c r="BE265" s="152">
        <f t="shared" si="74"/>
        <v>0</v>
      </c>
      <c r="BF265" s="152">
        <f t="shared" si="75"/>
        <v>695.24</v>
      </c>
      <c r="BG265" s="152">
        <f t="shared" si="76"/>
        <v>0</v>
      </c>
      <c r="BH265" s="152">
        <f t="shared" si="77"/>
        <v>0</v>
      </c>
      <c r="BI265" s="152">
        <f t="shared" si="78"/>
        <v>0</v>
      </c>
      <c r="BJ265" s="18" t="s">
        <v>158</v>
      </c>
      <c r="BK265" s="152">
        <f t="shared" si="79"/>
        <v>695.24</v>
      </c>
      <c r="BL265" s="18" t="s">
        <v>182</v>
      </c>
      <c r="BM265" s="18" t="s">
        <v>545</v>
      </c>
    </row>
    <row r="266" spans="2:65" s="1" customFormat="1" ht="16.5" customHeight="1">
      <c r="B266" s="31"/>
      <c r="C266" s="145" t="s">
        <v>546</v>
      </c>
      <c r="D266" s="145" t="s">
        <v>153</v>
      </c>
      <c r="E266" s="146" t="s">
        <v>547</v>
      </c>
      <c r="F266" s="217" t="s">
        <v>548</v>
      </c>
      <c r="G266" s="217"/>
      <c r="H266" s="217"/>
      <c r="I266" s="217"/>
      <c r="J266" s="147" t="s">
        <v>549</v>
      </c>
      <c r="K266" s="148">
        <v>1</v>
      </c>
      <c r="L266" s="218">
        <v>146.02000000000001</v>
      </c>
      <c r="M266" s="218"/>
      <c r="N266" s="218">
        <f t="shared" si="70"/>
        <v>146.02000000000001</v>
      </c>
      <c r="O266" s="218"/>
      <c r="P266" s="218"/>
      <c r="Q266" s="218"/>
      <c r="R266" s="33"/>
      <c r="T266" s="149" t="s">
        <v>19</v>
      </c>
      <c r="U266" s="40" t="s">
        <v>43</v>
      </c>
      <c r="V266" s="150">
        <v>0</v>
      </c>
      <c r="W266" s="150">
        <f t="shared" si="71"/>
        <v>0</v>
      </c>
      <c r="X266" s="150">
        <v>0</v>
      </c>
      <c r="Y266" s="150">
        <f t="shared" si="72"/>
        <v>0</v>
      </c>
      <c r="Z266" s="150">
        <v>0</v>
      </c>
      <c r="AA266" s="151">
        <f t="shared" si="73"/>
        <v>0</v>
      </c>
      <c r="AR266" s="18" t="s">
        <v>182</v>
      </c>
      <c r="AT266" s="18" t="s">
        <v>153</v>
      </c>
      <c r="AU266" s="18" t="s">
        <v>158</v>
      </c>
      <c r="AY266" s="18" t="s">
        <v>152</v>
      </c>
      <c r="BE266" s="152">
        <f t="shared" si="74"/>
        <v>0</v>
      </c>
      <c r="BF266" s="152">
        <f t="shared" si="75"/>
        <v>146.02000000000001</v>
      </c>
      <c r="BG266" s="152">
        <f t="shared" si="76"/>
        <v>0</v>
      </c>
      <c r="BH266" s="152">
        <f t="shared" si="77"/>
        <v>0</v>
      </c>
      <c r="BI266" s="152">
        <f t="shared" si="78"/>
        <v>0</v>
      </c>
      <c r="BJ266" s="18" t="s">
        <v>158</v>
      </c>
      <c r="BK266" s="152">
        <f t="shared" si="79"/>
        <v>146.02000000000001</v>
      </c>
      <c r="BL266" s="18" t="s">
        <v>182</v>
      </c>
      <c r="BM266" s="18" t="s">
        <v>550</v>
      </c>
    </row>
    <row r="267" spans="2:65" s="1" customFormat="1" ht="25.5" customHeight="1">
      <c r="B267" s="31"/>
      <c r="C267" s="153" t="s">
        <v>353</v>
      </c>
      <c r="D267" s="153" t="s">
        <v>184</v>
      </c>
      <c r="E267" s="154" t="s">
        <v>551</v>
      </c>
      <c r="F267" s="219" t="s">
        <v>552</v>
      </c>
      <c r="G267" s="219"/>
      <c r="H267" s="219"/>
      <c r="I267" s="219"/>
      <c r="J267" s="155" t="s">
        <v>203</v>
      </c>
      <c r="K267" s="156">
        <v>1</v>
      </c>
      <c r="L267" s="220">
        <v>743.31</v>
      </c>
      <c r="M267" s="220"/>
      <c r="N267" s="220">
        <f t="shared" si="70"/>
        <v>743.31</v>
      </c>
      <c r="O267" s="218"/>
      <c r="P267" s="218"/>
      <c r="Q267" s="218"/>
      <c r="R267" s="33"/>
      <c r="T267" s="149" t="s">
        <v>19</v>
      </c>
      <c r="U267" s="40" t="s">
        <v>43</v>
      </c>
      <c r="V267" s="150">
        <v>0</v>
      </c>
      <c r="W267" s="150">
        <f t="shared" si="71"/>
        <v>0</v>
      </c>
      <c r="X267" s="150">
        <v>0</v>
      </c>
      <c r="Y267" s="150">
        <f t="shared" si="72"/>
        <v>0</v>
      </c>
      <c r="Z267" s="150">
        <v>0</v>
      </c>
      <c r="AA267" s="151">
        <f t="shared" si="73"/>
        <v>0</v>
      </c>
      <c r="AR267" s="18" t="s">
        <v>211</v>
      </c>
      <c r="AT267" s="18" t="s">
        <v>184</v>
      </c>
      <c r="AU267" s="18" t="s">
        <v>158</v>
      </c>
      <c r="AY267" s="18" t="s">
        <v>152</v>
      </c>
      <c r="BE267" s="152">
        <f t="shared" si="74"/>
        <v>0</v>
      </c>
      <c r="BF267" s="152">
        <f t="shared" si="75"/>
        <v>743.31</v>
      </c>
      <c r="BG267" s="152">
        <f t="shared" si="76"/>
        <v>0</v>
      </c>
      <c r="BH267" s="152">
        <f t="shared" si="77"/>
        <v>0</v>
      </c>
      <c r="BI267" s="152">
        <f t="shared" si="78"/>
        <v>0</v>
      </c>
      <c r="BJ267" s="18" t="s">
        <v>158</v>
      </c>
      <c r="BK267" s="152">
        <f t="shared" si="79"/>
        <v>743.31</v>
      </c>
      <c r="BL267" s="18" t="s">
        <v>182</v>
      </c>
      <c r="BM267" s="18" t="s">
        <v>553</v>
      </c>
    </row>
    <row r="268" spans="2:65" s="1" customFormat="1" ht="38.25" customHeight="1">
      <c r="B268" s="31"/>
      <c r="C268" s="145" t="s">
        <v>554</v>
      </c>
      <c r="D268" s="145" t="s">
        <v>153</v>
      </c>
      <c r="E268" s="146" t="s">
        <v>555</v>
      </c>
      <c r="F268" s="217" t="s">
        <v>556</v>
      </c>
      <c r="G268" s="217"/>
      <c r="H268" s="217"/>
      <c r="I268" s="217"/>
      <c r="J268" s="147" t="s">
        <v>549</v>
      </c>
      <c r="K268" s="148">
        <v>6</v>
      </c>
      <c r="L268" s="218">
        <v>29.87</v>
      </c>
      <c r="M268" s="218"/>
      <c r="N268" s="218">
        <f t="shared" si="70"/>
        <v>179.22</v>
      </c>
      <c r="O268" s="218"/>
      <c r="P268" s="218"/>
      <c r="Q268" s="218"/>
      <c r="R268" s="33"/>
      <c r="T268" s="149" t="s">
        <v>19</v>
      </c>
      <c r="U268" s="40" t="s">
        <v>43</v>
      </c>
      <c r="V268" s="150">
        <v>0</v>
      </c>
      <c r="W268" s="150">
        <f t="shared" si="71"/>
        <v>0</v>
      </c>
      <c r="X268" s="150">
        <v>0</v>
      </c>
      <c r="Y268" s="150">
        <f t="shared" si="72"/>
        <v>0</v>
      </c>
      <c r="Z268" s="150">
        <v>0</v>
      </c>
      <c r="AA268" s="151">
        <f t="shared" si="73"/>
        <v>0</v>
      </c>
      <c r="AR268" s="18" t="s">
        <v>182</v>
      </c>
      <c r="AT268" s="18" t="s">
        <v>153</v>
      </c>
      <c r="AU268" s="18" t="s">
        <v>158</v>
      </c>
      <c r="AY268" s="18" t="s">
        <v>152</v>
      </c>
      <c r="BE268" s="152">
        <f t="shared" si="74"/>
        <v>0</v>
      </c>
      <c r="BF268" s="152">
        <f t="shared" si="75"/>
        <v>179.22</v>
      </c>
      <c r="BG268" s="152">
        <f t="shared" si="76"/>
        <v>0</v>
      </c>
      <c r="BH268" s="152">
        <f t="shared" si="77"/>
        <v>0</v>
      </c>
      <c r="BI268" s="152">
        <f t="shared" si="78"/>
        <v>0</v>
      </c>
      <c r="BJ268" s="18" t="s">
        <v>158</v>
      </c>
      <c r="BK268" s="152">
        <f t="shared" si="79"/>
        <v>179.22</v>
      </c>
      <c r="BL268" s="18" t="s">
        <v>182</v>
      </c>
      <c r="BM268" s="18" t="s">
        <v>557</v>
      </c>
    </row>
    <row r="269" spans="2:65" s="1" customFormat="1" ht="16.5" customHeight="1">
      <c r="B269" s="31"/>
      <c r="C269" s="153" t="s">
        <v>357</v>
      </c>
      <c r="D269" s="153" t="s">
        <v>184</v>
      </c>
      <c r="E269" s="154" t="s">
        <v>558</v>
      </c>
      <c r="F269" s="219" t="s">
        <v>559</v>
      </c>
      <c r="G269" s="219"/>
      <c r="H269" s="219"/>
      <c r="I269" s="219"/>
      <c r="J269" s="155" t="s">
        <v>203</v>
      </c>
      <c r="K269" s="156">
        <v>6</v>
      </c>
      <c r="L269" s="220">
        <v>152.88</v>
      </c>
      <c r="M269" s="220"/>
      <c r="N269" s="220">
        <f t="shared" si="70"/>
        <v>917.28</v>
      </c>
      <c r="O269" s="218"/>
      <c r="P269" s="218"/>
      <c r="Q269" s="218"/>
      <c r="R269" s="33"/>
      <c r="T269" s="149" t="s">
        <v>19</v>
      </c>
      <c r="U269" s="40" t="s">
        <v>43</v>
      </c>
      <c r="V269" s="150">
        <v>0</v>
      </c>
      <c r="W269" s="150">
        <f t="shared" si="71"/>
        <v>0</v>
      </c>
      <c r="X269" s="150">
        <v>6.0000000000000001E-3</v>
      </c>
      <c r="Y269" s="150">
        <f t="shared" si="72"/>
        <v>3.6000000000000004E-2</v>
      </c>
      <c r="Z269" s="150">
        <v>0</v>
      </c>
      <c r="AA269" s="151">
        <f t="shared" si="73"/>
        <v>0</v>
      </c>
      <c r="AR269" s="18" t="s">
        <v>211</v>
      </c>
      <c r="AT269" s="18" t="s">
        <v>184</v>
      </c>
      <c r="AU269" s="18" t="s">
        <v>158</v>
      </c>
      <c r="AY269" s="18" t="s">
        <v>152</v>
      </c>
      <c r="BE269" s="152">
        <f t="shared" si="74"/>
        <v>0</v>
      </c>
      <c r="BF269" s="152">
        <f t="shared" si="75"/>
        <v>917.28</v>
      </c>
      <c r="BG269" s="152">
        <f t="shared" si="76"/>
        <v>0</v>
      </c>
      <c r="BH269" s="152">
        <f t="shared" si="77"/>
        <v>0</v>
      </c>
      <c r="BI269" s="152">
        <f t="shared" si="78"/>
        <v>0</v>
      </c>
      <c r="BJ269" s="18" t="s">
        <v>158</v>
      </c>
      <c r="BK269" s="152">
        <f t="shared" si="79"/>
        <v>917.28</v>
      </c>
      <c r="BL269" s="18" t="s">
        <v>182</v>
      </c>
      <c r="BM269" s="18" t="s">
        <v>560</v>
      </c>
    </row>
    <row r="270" spans="2:65" s="1" customFormat="1" ht="25.5" customHeight="1">
      <c r="B270" s="31"/>
      <c r="C270" s="145" t="s">
        <v>561</v>
      </c>
      <c r="D270" s="145" t="s">
        <v>153</v>
      </c>
      <c r="E270" s="146" t="s">
        <v>562</v>
      </c>
      <c r="F270" s="217" t="s">
        <v>563</v>
      </c>
      <c r="G270" s="217"/>
      <c r="H270" s="217"/>
      <c r="I270" s="217"/>
      <c r="J270" s="147" t="s">
        <v>549</v>
      </c>
      <c r="K270" s="148">
        <v>2</v>
      </c>
      <c r="L270" s="218">
        <v>22.28</v>
      </c>
      <c r="M270" s="218"/>
      <c r="N270" s="218">
        <f t="shared" si="70"/>
        <v>44.56</v>
      </c>
      <c r="O270" s="218"/>
      <c r="P270" s="218"/>
      <c r="Q270" s="218"/>
      <c r="R270" s="33"/>
      <c r="T270" s="149" t="s">
        <v>19</v>
      </c>
      <c r="U270" s="40" t="s">
        <v>43</v>
      </c>
      <c r="V270" s="150">
        <v>0</v>
      </c>
      <c r="W270" s="150">
        <f t="shared" si="71"/>
        <v>0</v>
      </c>
      <c r="X270" s="150">
        <v>0</v>
      </c>
      <c r="Y270" s="150">
        <f t="shared" si="72"/>
        <v>0</v>
      </c>
      <c r="Z270" s="150">
        <v>0</v>
      </c>
      <c r="AA270" s="151">
        <f t="shared" si="73"/>
        <v>0</v>
      </c>
      <c r="AR270" s="18" t="s">
        <v>182</v>
      </c>
      <c r="AT270" s="18" t="s">
        <v>153</v>
      </c>
      <c r="AU270" s="18" t="s">
        <v>158</v>
      </c>
      <c r="AY270" s="18" t="s">
        <v>152</v>
      </c>
      <c r="BE270" s="152">
        <f t="shared" si="74"/>
        <v>0</v>
      </c>
      <c r="BF270" s="152">
        <f t="shared" si="75"/>
        <v>44.56</v>
      </c>
      <c r="BG270" s="152">
        <f t="shared" si="76"/>
        <v>0</v>
      </c>
      <c r="BH270" s="152">
        <f t="shared" si="77"/>
        <v>0</v>
      </c>
      <c r="BI270" s="152">
        <f t="shared" si="78"/>
        <v>0</v>
      </c>
      <c r="BJ270" s="18" t="s">
        <v>158</v>
      </c>
      <c r="BK270" s="152">
        <f t="shared" si="79"/>
        <v>44.56</v>
      </c>
      <c r="BL270" s="18" t="s">
        <v>182</v>
      </c>
      <c r="BM270" s="18" t="s">
        <v>564</v>
      </c>
    </row>
    <row r="271" spans="2:65" s="1" customFormat="1" ht="25.5" customHeight="1">
      <c r="B271" s="31"/>
      <c r="C271" s="153" t="s">
        <v>361</v>
      </c>
      <c r="D271" s="153" t="s">
        <v>184</v>
      </c>
      <c r="E271" s="154" t="s">
        <v>565</v>
      </c>
      <c r="F271" s="219" t="s">
        <v>566</v>
      </c>
      <c r="G271" s="219"/>
      <c r="H271" s="219"/>
      <c r="I271" s="219"/>
      <c r="J271" s="155" t="s">
        <v>203</v>
      </c>
      <c r="K271" s="156">
        <v>2</v>
      </c>
      <c r="L271" s="220">
        <v>214.97</v>
      </c>
      <c r="M271" s="220"/>
      <c r="N271" s="220">
        <f t="shared" si="70"/>
        <v>429.94</v>
      </c>
      <c r="O271" s="218"/>
      <c r="P271" s="218"/>
      <c r="Q271" s="218"/>
      <c r="R271" s="33"/>
      <c r="T271" s="149" t="s">
        <v>19</v>
      </c>
      <c r="U271" s="40" t="s">
        <v>43</v>
      </c>
      <c r="V271" s="150">
        <v>0</v>
      </c>
      <c r="W271" s="150">
        <f t="shared" si="71"/>
        <v>0</v>
      </c>
      <c r="X271" s="150">
        <v>0.01</v>
      </c>
      <c r="Y271" s="150">
        <f t="shared" si="72"/>
        <v>0.02</v>
      </c>
      <c r="Z271" s="150">
        <v>0</v>
      </c>
      <c r="AA271" s="151">
        <f t="shared" si="73"/>
        <v>0</v>
      </c>
      <c r="AR271" s="18" t="s">
        <v>211</v>
      </c>
      <c r="AT271" s="18" t="s">
        <v>184</v>
      </c>
      <c r="AU271" s="18" t="s">
        <v>158</v>
      </c>
      <c r="AY271" s="18" t="s">
        <v>152</v>
      </c>
      <c r="BE271" s="152">
        <f t="shared" si="74"/>
        <v>0</v>
      </c>
      <c r="BF271" s="152">
        <f t="shared" si="75"/>
        <v>429.94</v>
      </c>
      <c r="BG271" s="152">
        <f t="shared" si="76"/>
        <v>0</v>
      </c>
      <c r="BH271" s="152">
        <f t="shared" si="77"/>
        <v>0</v>
      </c>
      <c r="BI271" s="152">
        <f t="shared" si="78"/>
        <v>0</v>
      </c>
      <c r="BJ271" s="18" t="s">
        <v>158</v>
      </c>
      <c r="BK271" s="152">
        <f t="shared" si="79"/>
        <v>429.94</v>
      </c>
      <c r="BL271" s="18" t="s">
        <v>182</v>
      </c>
      <c r="BM271" s="18" t="s">
        <v>567</v>
      </c>
    </row>
    <row r="272" spans="2:65" s="1" customFormat="1" ht="16.5" customHeight="1">
      <c r="B272" s="31"/>
      <c r="C272" s="145" t="s">
        <v>568</v>
      </c>
      <c r="D272" s="145" t="s">
        <v>153</v>
      </c>
      <c r="E272" s="146" t="s">
        <v>569</v>
      </c>
      <c r="F272" s="217" t="s">
        <v>570</v>
      </c>
      <c r="G272" s="217"/>
      <c r="H272" s="217"/>
      <c r="I272" s="217"/>
      <c r="J272" s="147" t="s">
        <v>549</v>
      </c>
      <c r="K272" s="148">
        <v>2</v>
      </c>
      <c r="L272" s="218">
        <v>4.18</v>
      </c>
      <c r="M272" s="218"/>
      <c r="N272" s="218">
        <f t="shared" si="70"/>
        <v>8.36</v>
      </c>
      <c r="O272" s="218"/>
      <c r="P272" s="218"/>
      <c r="Q272" s="218"/>
      <c r="R272" s="33"/>
      <c r="T272" s="149" t="s">
        <v>19</v>
      </c>
      <c r="U272" s="40" t="s">
        <v>43</v>
      </c>
      <c r="V272" s="150">
        <v>0</v>
      </c>
      <c r="W272" s="150">
        <f t="shared" si="71"/>
        <v>0</v>
      </c>
      <c r="X272" s="150">
        <v>0</v>
      </c>
      <c r="Y272" s="150">
        <f t="shared" si="72"/>
        <v>0</v>
      </c>
      <c r="Z272" s="150">
        <v>0</v>
      </c>
      <c r="AA272" s="151">
        <f t="shared" si="73"/>
        <v>0</v>
      </c>
      <c r="AR272" s="18" t="s">
        <v>182</v>
      </c>
      <c r="AT272" s="18" t="s">
        <v>153</v>
      </c>
      <c r="AU272" s="18" t="s">
        <v>158</v>
      </c>
      <c r="AY272" s="18" t="s">
        <v>152</v>
      </c>
      <c r="BE272" s="152">
        <f t="shared" si="74"/>
        <v>0</v>
      </c>
      <c r="BF272" s="152">
        <f t="shared" si="75"/>
        <v>8.36</v>
      </c>
      <c r="BG272" s="152">
        <f t="shared" si="76"/>
        <v>0</v>
      </c>
      <c r="BH272" s="152">
        <f t="shared" si="77"/>
        <v>0</v>
      </c>
      <c r="BI272" s="152">
        <f t="shared" si="78"/>
        <v>0</v>
      </c>
      <c r="BJ272" s="18" t="s">
        <v>158</v>
      </c>
      <c r="BK272" s="152">
        <f t="shared" si="79"/>
        <v>8.36</v>
      </c>
      <c r="BL272" s="18" t="s">
        <v>182</v>
      </c>
      <c r="BM272" s="18" t="s">
        <v>571</v>
      </c>
    </row>
    <row r="273" spans="2:65" s="1" customFormat="1" ht="25.5" customHeight="1">
      <c r="B273" s="31"/>
      <c r="C273" s="153" t="s">
        <v>365</v>
      </c>
      <c r="D273" s="153" t="s">
        <v>184</v>
      </c>
      <c r="E273" s="154" t="s">
        <v>572</v>
      </c>
      <c r="F273" s="219" t="s">
        <v>573</v>
      </c>
      <c r="G273" s="219"/>
      <c r="H273" s="219"/>
      <c r="I273" s="219"/>
      <c r="J273" s="155" t="s">
        <v>203</v>
      </c>
      <c r="K273" s="156">
        <v>2</v>
      </c>
      <c r="L273" s="220">
        <v>30.32</v>
      </c>
      <c r="M273" s="220"/>
      <c r="N273" s="220">
        <f t="shared" si="70"/>
        <v>60.64</v>
      </c>
      <c r="O273" s="218"/>
      <c r="P273" s="218"/>
      <c r="Q273" s="218"/>
      <c r="R273" s="33"/>
      <c r="T273" s="149" t="s">
        <v>19</v>
      </c>
      <c r="U273" s="40" t="s">
        <v>43</v>
      </c>
      <c r="V273" s="150">
        <v>0</v>
      </c>
      <c r="W273" s="150">
        <f t="shared" si="71"/>
        <v>0</v>
      </c>
      <c r="X273" s="150">
        <v>0</v>
      </c>
      <c r="Y273" s="150">
        <f t="shared" si="72"/>
        <v>0</v>
      </c>
      <c r="Z273" s="150">
        <v>0</v>
      </c>
      <c r="AA273" s="151">
        <f t="shared" si="73"/>
        <v>0</v>
      </c>
      <c r="AR273" s="18" t="s">
        <v>211</v>
      </c>
      <c r="AT273" s="18" t="s">
        <v>184</v>
      </c>
      <c r="AU273" s="18" t="s">
        <v>158</v>
      </c>
      <c r="AY273" s="18" t="s">
        <v>152</v>
      </c>
      <c r="BE273" s="152">
        <f t="shared" si="74"/>
        <v>0</v>
      </c>
      <c r="BF273" s="152">
        <f t="shared" si="75"/>
        <v>60.64</v>
      </c>
      <c r="BG273" s="152">
        <f t="shared" si="76"/>
        <v>0</v>
      </c>
      <c r="BH273" s="152">
        <f t="shared" si="77"/>
        <v>0</v>
      </c>
      <c r="BI273" s="152">
        <f t="shared" si="78"/>
        <v>0</v>
      </c>
      <c r="BJ273" s="18" t="s">
        <v>158</v>
      </c>
      <c r="BK273" s="152">
        <f t="shared" si="79"/>
        <v>60.64</v>
      </c>
      <c r="BL273" s="18" t="s">
        <v>182</v>
      </c>
      <c r="BM273" s="18" t="s">
        <v>574</v>
      </c>
    </row>
    <row r="274" spans="2:65" s="1" customFormat="1" ht="16.5" customHeight="1">
      <c r="B274" s="31"/>
      <c r="C274" s="145" t="s">
        <v>575</v>
      </c>
      <c r="D274" s="145" t="s">
        <v>153</v>
      </c>
      <c r="E274" s="146" t="s">
        <v>576</v>
      </c>
      <c r="F274" s="217" t="s">
        <v>577</v>
      </c>
      <c r="G274" s="217"/>
      <c r="H274" s="217"/>
      <c r="I274" s="217"/>
      <c r="J274" s="147" t="s">
        <v>549</v>
      </c>
      <c r="K274" s="148">
        <v>1</v>
      </c>
      <c r="L274" s="218">
        <v>5.9</v>
      </c>
      <c r="M274" s="218"/>
      <c r="N274" s="218">
        <f t="shared" si="70"/>
        <v>5.9</v>
      </c>
      <c r="O274" s="218"/>
      <c r="P274" s="218"/>
      <c r="Q274" s="218"/>
      <c r="R274" s="33"/>
      <c r="T274" s="149" t="s">
        <v>19</v>
      </c>
      <c r="U274" s="40" t="s">
        <v>43</v>
      </c>
      <c r="V274" s="150">
        <v>0</v>
      </c>
      <c r="W274" s="150">
        <f t="shared" si="71"/>
        <v>0</v>
      </c>
      <c r="X274" s="150">
        <v>0</v>
      </c>
      <c r="Y274" s="150">
        <f t="shared" si="72"/>
        <v>0</v>
      </c>
      <c r="Z274" s="150">
        <v>0</v>
      </c>
      <c r="AA274" s="151">
        <f t="shared" si="73"/>
        <v>0</v>
      </c>
      <c r="AR274" s="18" t="s">
        <v>182</v>
      </c>
      <c r="AT274" s="18" t="s">
        <v>153</v>
      </c>
      <c r="AU274" s="18" t="s">
        <v>158</v>
      </c>
      <c r="AY274" s="18" t="s">
        <v>152</v>
      </c>
      <c r="BE274" s="152">
        <f t="shared" si="74"/>
        <v>0</v>
      </c>
      <c r="BF274" s="152">
        <f t="shared" si="75"/>
        <v>5.9</v>
      </c>
      <c r="BG274" s="152">
        <f t="shared" si="76"/>
        <v>0</v>
      </c>
      <c r="BH274" s="152">
        <f t="shared" si="77"/>
        <v>0</v>
      </c>
      <c r="BI274" s="152">
        <f t="shared" si="78"/>
        <v>0</v>
      </c>
      <c r="BJ274" s="18" t="s">
        <v>158</v>
      </c>
      <c r="BK274" s="152">
        <f t="shared" si="79"/>
        <v>5.9</v>
      </c>
      <c r="BL274" s="18" t="s">
        <v>182</v>
      </c>
      <c r="BM274" s="18" t="s">
        <v>578</v>
      </c>
    </row>
    <row r="275" spans="2:65" s="1" customFormat="1" ht="25.5" customHeight="1">
      <c r="B275" s="31"/>
      <c r="C275" s="153" t="s">
        <v>368</v>
      </c>
      <c r="D275" s="153" t="s">
        <v>184</v>
      </c>
      <c r="E275" s="154" t="s">
        <v>579</v>
      </c>
      <c r="F275" s="219" t="s">
        <v>580</v>
      </c>
      <c r="G275" s="219"/>
      <c r="H275" s="219"/>
      <c r="I275" s="219"/>
      <c r="J275" s="155" t="s">
        <v>203</v>
      </c>
      <c r="K275" s="156">
        <v>1</v>
      </c>
      <c r="L275" s="220">
        <v>207.85</v>
      </c>
      <c r="M275" s="220"/>
      <c r="N275" s="220">
        <f t="shared" si="70"/>
        <v>207.85</v>
      </c>
      <c r="O275" s="218"/>
      <c r="P275" s="218"/>
      <c r="Q275" s="218"/>
      <c r="R275" s="33"/>
      <c r="T275" s="149" t="s">
        <v>19</v>
      </c>
      <c r="U275" s="40" t="s">
        <v>43</v>
      </c>
      <c r="V275" s="150">
        <v>0</v>
      </c>
      <c r="W275" s="150">
        <f t="shared" si="71"/>
        <v>0</v>
      </c>
      <c r="X275" s="150">
        <v>0</v>
      </c>
      <c r="Y275" s="150">
        <f t="shared" si="72"/>
        <v>0</v>
      </c>
      <c r="Z275" s="150">
        <v>0</v>
      </c>
      <c r="AA275" s="151">
        <f t="shared" si="73"/>
        <v>0</v>
      </c>
      <c r="AR275" s="18" t="s">
        <v>211</v>
      </c>
      <c r="AT275" s="18" t="s">
        <v>184</v>
      </c>
      <c r="AU275" s="18" t="s">
        <v>158</v>
      </c>
      <c r="AY275" s="18" t="s">
        <v>152</v>
      </c>
      <c r="BE275" s="152">
        <f t="shared" si="74"/>
        <v>0</v>
      </c>
      <c r="BF275" s="152">
        <f t="shared" si="75"/>
        <v>207.85</v>
      </c>
      <c r="BG275" s="152">
        <f t="shared" si="76"/>
        <v>0</v>
      </c>
      <c r="BH275" s="152">
        <f t="shared" si="77"/>
        <v>0</v>
      </c>
      <c r="BI275" s="152">
        <f t="shared" si="78"/>
        <v>0</v>
      </c>
      <c r="BJ275" s="18" t="s">
        <v>158</v>
      </c>
      <c r="BK275" s="152">
        <f t="shared" si="79"/>
        <v>207.85</v>
      </c>
      <c r="BL275" s="18" t="s">
        <v>182</v>
      </c>
      <c r="BM275" s="18" t="s">
        <v>581</v>
      </c>
    </row>
    <row r="276" spans="2:65" s="1" customFormat="1" ht="25.5" customHeight="1">
      <c r="B276" s="31"/>
      <c r="C276" s="145" t="s">
        <v>582</v>
      </c>
      <c r="D276" s="145" t="s">
        <v>153</v>
      </c>
      <c r="E276" s="146" t="s">
        <v>583</v>
      </c>
      <c r="F276" s="217" t="s">
        <v>584</v>
      </c>
      <c r="G276" s="217"/>
      <c r="H276" s="217"/>
      <c r="I276" s="217"/>
      <c r="J276" s="147" t="s">
        <v>520</v>
      </c>
      <c r="K276" s="148">
        <v>8</v>
      </c>
      <c r="L276" s="218">
        <v>4.59</v>
      </c>
      <c r="M276" s="218"/>
      <c r="N276" s="218">
        <f t="shared" si="70"/>
        <v>36.72</v>
      </c>
      <c r="O276" s="218"/>
      <c r="P276" s="218"/>
      <c r="Q276" s="218"/>
      <c r="R276" s="33"/>
      <c r="T276" s="149" t="s">
        <v>19</v>
      </c>
      <c r="U276" s="40" t="s">
        <v>43</v>
      </c>
      <c r="V276" s="150">
        <v>0.21567</v>
      </c>
      <c r="W276" s="150">
        <f t="shared" si="71"/>
        <v>1.72536</v>
      </c>
      <c r="X276" s="150">
        <v>2.7999999999999998E-4</v>
      </c>
      <c r="Y276" s="150">
        <f t="shared" si="72"/>
        <v>2.2399999999999998E-3</v>
      </c>
      <c r="Z276" s="150">
        <v>0</v>
      </c>
      <c r="AA276" s="151">
        <f t="shared" si="73"/>
        <v>0</v>
      </c>
      <c r="AR276" s="18" t="s">
        <v>182</v>
      </c>
      <c r="AT276" s="18" t="s">
        <v>153</v>
      </c>
      <c r="AU276" s="18" t="s">
        <v>158</v>
      </c>
      <c r="AY276" s="18" t="s">
        <v>152</v>
      </c>
      <c r="BE276" s="152">
        <f t="shared" si="74"/>
        <v>0</v>
      </c>
      <c r="BF276" s="152">
        <f t="shared" si="75"/>
        <v>36.72</v>
      </c>
      <c r="BG276" s="152">
        <f t="shared" si="76"/>
        <v>0</v>
      </c>
      <c r="BH276" s="152">
        <f t="shared" si="77"/>
        <v>0</v>
      </c>
      <c r="BI276" s="152">
        <f t="shared" si="78"/>
        <v>0</v>
      </c>
      <c r="BJ276" s="18" t="s">
        <v>158</v>
      </c>
      <c r="BK276" s="152">
        <f t="shared" si="79"/>
        <v>36.72</v>
      </c>
      <c r="BL276" s="18" t="s">
        <v>182</v>
      </c>
      <c r="BM276" s="18" t="s">
        <v>585</v>
      </c>
    </row>
    <row r="277" spans="2:65" s="1" customFormat="1" ht="25.5" customHeight="1">
      <c r="B277" s="31"/>
      <c r="C277" s="153" t="s">
        <v>372</v>
      </c>
      <c r="D277" s="153" t="s">
        <v>184</v>
      </c>
      <c r="E277" s="154" t="s">
        <v>586</v>
      </c>
      <c r="F277" s="219" t="s">
        <v>587</v>
      </c>
      <c r="G277" s="219"/>
      <c r="H277" s="219"/>
      <c r="I277" s="219"/>
      <c r="J277" s="155" t="s">
        <v>203</v>
      </c>
      <c r="K277" s="156">
        <v>8</v>
      </c>
      <c r="L277" s="220">
        <v>6.66</v>
      </c>
      <c r="M277" s="220"/>
      <c r="N277" s="220">
        <f t="shared" si="70"/>
        <v>53.28</v>
      </c>
      <c r="O277" s="218"/>
      <c r="P277" s="218"/>
      <c r="Q277" s="218"/>
      <c r="R277" s="33"/>
      <c r="T277" s="149" t="s">
        <v>19</v>
      </c>
      <c r="U277" s="40" t="s">
        <v>43</v>
      </c>
      <c r="V277" s="150">
        <v>0</v>
      </c>
      <c r="W277" s="150">
        <f t="shared" si="71"/>
        <v>0</v>
      </c>
      <c r="X277" s="150">
        <v>0</v>
      </c>
      <c r="Y277" s="150">
        <f t="shared" si="72"/>
        <v>0</v>
      </c>
      <c r="Z277" s="150">
        <v>0</v>
      </c>
      <c r="AA277" s="151">
        <f t="shared" si="73"/>
        <v>0</v>
      </c>
      <c r="AR277" s="18" t="s">
        <v>211</v>
      </c>
      <c r="AT277" s="18" t="s">
        <v>184</v>
      </c>
      <c r="AU277" s="18" t="s">
        <v>158</v>
      </c>
      <c r="AY277" s="18" t="s">
        <v>152</v>
      </c>
      <c r="BE277" s="152">
        <f t="shared" si="74"/>
        <v>0</v>
      </c>
      <c r="BF277" s="152">
        <f t="shared" si="75"/>
        <v>53.28</v>
      </c>
      <c r="BG277" s="152">
        <f t="shared" si="76"/>
        <v>0</v>
      </c>
      <c r="BH277" s="152">
        <f t="shared" si="77"/>
        <v>0</v>
      </c>
      <c r="BI277" s="152">
        <f t="shared" si="78"/>
        <v>0</v>
      </c>
      <c r="BJ277" s="18" t="s">
        <v>158</v>
      </c>
      <c r="BK277" s="152">
        <f t="shared" si="79"/>
        <v>53.28</v>
      </c>
      <c r="BL277" s="18" t="s">
        <v>182</v>
      </c>
      <c r="BM277" s="18" t="s">
        <v>588</v>
      </c>
    </row>
    <row r="278" spans="2:65" s="1" customFormat="1" ht="25.5" customHeight="1">
      <c r="B278" s="31"/>
      <c r="C278" s="145" t="s">
        <v>589</v>
      </c>
      <c r="D278" s="145" t="s">
        <v>153</v>
      </c>
      <c r="E278" s="146" t="s">
        <v>590</v>
      </c>
      <c r="F278" s="217" t="s">
        <v>591</v>
      </c>
      <c r="G278" s="217"/>
      <c r="H278" s="217"/>
      <c r="I278" s="217"/>
      <c r="J278" s="147" t="s">
        <v>549</v>
      </c>
      <c r="K278" s="148">
        <v>26</v>
      </c>
      <c r="L278" s="218">
        <v>6.75</v>
      </c>
      <c r="M278" s="218"/>
      <c r="N278" s="218">
        <f t="shared" si="70"/>
        <v>175.5</v>
      </c>
      <c r="O278" s="218"/>
      <c r="P278" s="218"/>
      <c r="Q278" s="218"/>
      <c r="R278" s="33"/>
      <c r="T278" s="149" t="s">
        <v>19</v>
      </c>
      <c r="U278" s="40" t="s">
        <v>43</v>
      </c>
      <c r="V278" s="150">
        <v>0</v>
      </c>
      <c r="W278" s="150">
        <f t="shared" si="71"/>
        <v>0</v>
      </c>
      <c r="X278" s="150">
        <v>0</v>
      </c>
      <c r="Y278" s="150">
        <f t="shared" si="72"/>
        <v>0</v>
      </c>
      <c r="Z278" s="150">
        <v>0</v>
      </c>
      <c r="AA278" s="151">
        <f t="shared" si="73"/>
        <v>0</v>
      </c>
      <c r="AR278" s="18" t="s">
        <v>182</v>
      </c>
      <c r="AT278" s="18" t="s">
        <v>153</v>
      </c>
      <c r="AU278" s="18" t="s">
        <v>158</v>
      </c>
      <c r="AY278" s="18" t="s">
        <v>152</v>
      </c>
      <c r="BE278" s="152">
        <f t="shared" si="74"/>
        <v>0</v>
      </c>
      <c r="BF278" s="152">
        <f t="shared" si="75"/>
        <v>175.5</v>
      </c>
      <c r="BG278" s="152">
        <f t="shared" si="76"/>
        <v>0</v>
      </c>
      <c r="BH278" s="152">
        <f t="shared" si="77"/>
        <v>0</v>
      </c>
      <c r="BI278" s="152">
        <f t="shared" si="78"/>
        <v>0</v>
      </c>
      <c r="BJ278" s="18" t="s">
        <v>158</v>
      </c>
      <c r="BK278" s="152">
        <f t="shared" si="79"/>
        <v>175.5</v>
      </c>
      <c r="BL278" s="18" t="s">
        <v>182</v>
      </c>
      <c r="BM278" s="18" t="s">
        <v>592</v>
      </c>
    </row>
    <row r="279" spans="2:65" s="1" customFormat="1" ht="16.5" customHeight="1">
      <c r="B279" s="31"/>
      <c r="C279" s="153" t="s">
        <v>375</v>
      </c>
      <c r="D279" s="153" t="s">
        <v>184</v>
      </c>
      <c r="E279" s="154" t="s">
        <v>593</v>
      </c>
      <c r="F279" s="219" t="s">
        <v>594</v>
      </c>
      <c r="G279" s="219"/>
      <c r="H279" s="219"/>
      <c r="I279" s="219"/>
      <c r="J279" s="155" t="s">
        <v>203</v>
      </c>
      <c r="K279" s="156">
        <v>26</v>
      </c>
      <c r="L279" s="220">
        <v>4.28</v>
      </c>
      <c r="M279" s="220"/>
      <c r="N279" s="220">
        <f t="shared" si="70"/>
        <v>111.28</v>
      </c>
      <c r="O279" s="218"/>
      <c r="P279" s="218"/>
      <c r="Q279" s="218"/>
      <c r="R279" s="33"/>
      <c r="T279" s="149" t="s">
        <v>19</v>
      </c>
      <c r="U279" s="40" t="s">
        <v>43</v>
      </c>
      <c r="V279" s="150">
        <v>0</v>
      </c>
      <c r="W279" s="150">
        <f t="shared" si="71"/>
        <v>0</v>
      </c>
      <c r="X279" s="150">
        <v>1.6000000000000001E-4</v>
      </c>
      <c r="Y279" s="150">
        <f t="shared" si="72"/>
        <v>4.1600000000000005E-3</v>
      </c>
      <c r="Z279" s="150">
        <v>0</v>
      </c>
      <c r="AA279" s="151">
        <f t="shared" si="73"/>
        <v>0</v>
      </c>
      <c r="AR279" s="18" t="s">
        <v>211</v>
      </c>
      <c r="AT279" s="18" t="s">
        <v>184</v>
      </c>
      <c r="AU279" s="18" t="s">
        <v>158</v>
      </c>
      <c r="AY279" s="18" t="s">
        <v>152</v>
      </c>
      <c r="BE279" s="152">
        <f t="shared" si="74"/>
        <v>0</v>
      </c>
      <c r="BF279" s="152">
        <f t="shared" si="75"/>
        <v>111.28</v>
      </c>
      <c r="BG279" s="152">
        <f t="shared" si="76"/>
        <v>0</v>
      </c>
      <c r="BH279" s="152">
        <f t="shared" si="77"/>
        <v>0</v>
      </c>
      <c r="BI279" s="152">
        <f t="shared" si="78"/>
        <v>0</v>
      </c>
      <c r="BJ279" s="18" t="s">
        <v>158</v>
      </c>
      <c r="BK279" s="152">
        <f t="shared" si="79"/>
        <v>111.28</v>
      </c>
      <c r="BL279" s="18" t="s">
        <v>182</v>
      </c>
      <c r="BM279" s="18" t="s">
        <v>595</v>
      </c>
    </row>
    <row r="280" spans="2:65" s="1" customFormat="1" ht="25.5" customHeight="1">
      <c r="B280" s="31"/>
      <c r="C280" s="145" t="s">
        <v>596</v>
      </c>
      <c r="D280" s="145" t="s">
        <v>153</v>
      </c>
      <c r="E280" s="146" t="s">
        <v>597</v>
      </c>
      <c r="F280" s="217" t="s">
        <v>598</v>
      </c>
      <c r="G280" s="217"/>
      <c r="H280" s="217"/>
      <c r="I280" s="217"/>
      <c r="J280" s="147" t="s">
        <v>203</v>
      </c>
      <c r="K280" s="148">
        <v>6</v>
      </c>
      <c r="L280" s="218">
        <v>5.46</v>
      </c>
      <c r="M280" s="218"/>
      <c r="N280" s="218">
        <f t="shared" si="70"/>
        <v>32.76</v>
      </c>
      <c r="O280" s="218"/>
      <c r="P280" s="218"/>
      <c r="Q280" s="218"/>
      <c r="R280" s="33"/>
      <c r="T280" s="149" t="s">
        <v>19</v>
      </c>
      <c r="U280" s="40" t="s">
        <v>43</v>
      </c>
      <c r="V280" s="150">
        <v>0.39272000000000001</v>
      </c>
      <c r="W280" s="150">
        <f t="shared" si="71"/>
        <v>2.3563200000000002</v>
      </c>
      <c r="X280" s="150">
        <v>1.2E-4</v>
      </c>
      <c r="Y280" s="150">
        <f t="shared" si="72"/>
        <v>7.2000000000000005E-4</v>
      </c>
      <c r="Z280" s="150">
        <v>0</v>
      </c>
      <c r="AA280" s="151">
        <f t="shared" si="73"/>
        <v>0</v>
      </c>
      <c r="AR280" s="18" t="s">
        <v>182</v>
      </c>
      <c r="AT280" s="18" t="s">
        <v>153</v>
      </c>
      <c r="AU280" s="18" t="s">
        <v>158</v>
      </c>
      <c r="AY280" s="18" t="s">
        <v>152</v>
      </c>
      <c r="BE280" s="152">
        <f t="shared" si="74"/>
        <v>0</v>
      </c>
      <c r="BF280" s="152">
        <f t="shared" si="75"/>
        <v>32.76</v>
      </c>
      <c r="BG280" s="152">
        <f t="shared" si="76"/>
        <v>0</v>
      </c>
      <c r="BH280" s="152">
        <f t="shared" si="77"/>
        <v>0</v>
      </c>
      <c r="BI280" s="152">
        <f t="shared" si="78"/>
        <v>0</v>
      </c>
      <c r="BJ280" s="18" t="s">
        <v>158</v>
      </c>
      <c r="BK280" s="152">
        <f t="shared" si="79"/>
        <v>32.76</v>
      </c>
      <c r="BL280" s="18" t="s">
        <v>182</v>
      </c>
      <c r="BM280" s="18" t="s">
        <v>599</v>
      </c>
    </row>
    <row r="281" spans="2:65" s="1" customFormat="1" ht="16.5" customHeight="1">
      <c r="B281" s="31"/>
      <c r="C281" s="153" t="s">
        <v>379</v>
      </c>
      <c r="D281" s="153" t="s">
        <v>184</v>
      </c>
      <c r="E281" s="154" t="s">
        <v>600</v>
      </c>
      <c r="F281" s="219" t="s">
        <v>601</v>
      </c>
      <c r="G281" s="219"/>
      <c r="H281" s="219"/>
      <c r="I281" s="219"/>
      <c r="J281" s="155" t="s">
        <v>203</v>
      </c>
      <c r="K281" s="156">
        <v>6</v>
      </c>
      <c r="L281" s="220">
        <v>30.04</v>
      </c>
      <c r="M281" s="220"/>
      <c r="N281" s="220">
        <f t="shared" si="70"/>
        <v>180.24</v>
      </c>
      <c r="O281" s="218"/>
      <c r="P281" s="218"/>
      <c r="Q281" s="218"/>
      <c r="R281" s="33"/>
      <c r="T281" s="149" t="s">
        <v>19</v>
      </c>
      <c r="U281" s="40" t="s">
        <v>43</v>
      </c>
      <c r="V281" s="150">
        <v>0</v>
      </c>
      <c r="W281" s="150">
        <f t="shared" si="71"/>
        <v>0</v>
      </c>
      <c r="X281" s="150">
        <v>0</v>
      </c>
      <c r="Y281" s="150">
        <f t="shared" si="72"/>
        <v>0</v>
      </c>
      <c r="Z281" s="150">
        <v>0</v>
      </c>
      <c r="AA281" s="151">
        <f t="shared" si="73"/>
        <v>0</v>
      </c>
      <c r="AR281" s="18" t="s">
        <v>211</v>
      </c>
      <c r="AT281" s="18" t="s">
        <v>184</v>
      </c>
      <c r="AU281" s="18" t="s">
        <v>158</v>
      </c>
      <c r="AY281" s="18" t="s">
        <v>152</v>
      </c>
      <c r="BE281" s="152">
        <f t="shared" si="74"/>
        <v>0</v>
      </c>
      <c r="BF281" s="152">
        <f t="shared" si="75"/>
        <v>180.24</v>
      </c>
      <c r="BG281" s="152">
        <f t="shared" si="76"/>
        <v>0</v>
      </c>
      <c r="BH281" s="152">
        <f t="shared" si="77"/>
        <v>0</v>
      </c>
      <c r="BI281" s="152">
        <f t="shared" si="78"/>
        <v>0</v>
      </c>
      <c r="BJ281" s="18" t="s">
        <v>158</v>
      </c>
      <c r="BK281" s="152">
        <f t="shared" si="79"/>
        <v>180.24</v>
      </c>
      <c r="BL281" s="18" t="s">
        <v>182</v>
      </c>
      <c r="BM281" s="18" t="s">
        <v>602</v>
      </c>
    </row>
    <row r="282" spans="2:65" s="1" customFormat="1" ht="38.25" customHeight="1">
      <c r="B282" s="31"/>
      <c r="C282" s="145" t="s">
        <v>603</v>
      </c>
      <c r="D282" s="145" t="s">
        <v>153</v>
      </c>
      <c r="E282" s="146" t="s">
        <v>604</v>
      </c>
      <c r="F282" s="217" t="s">
        <v>605</v>
      </c>
      <c r="G282" s="217"/>
      <c r="H282" s="217"/>
      <c r="I282" s="217"/>
      <c r="J282" s="147" t="s">
        <v>203</v>
      </c>
      <c r="K282" s="148">
        <v>15</v>
      </c>
      <c r="L282" s="218">
        <v>5.44</v>
      </c>
      <c r="M282" s="218"/>
      <c r="N282" s="218">
        <f t="shared" si="70"/>
        <v>81.599999999999994</v>
      </c>
      <c r="O282" s="218"/>
      <c r="P282" s="218"/>
      <c r="Q282" s="218"/>
      <c r="R282" s="33"/>
      <c r="T282" s="149" t="s">
        <v>19</v>
      </c>
      <c r="U282" s="40" t="s">
        <v>43</v>
      </c>
      <c r="V282" s="150">
        <v>0.56554000000000004</v>
      </c>
      <c r="W282" s="150">
        <f t="shared" si="71"/>
        <v>8.4831000000000003</v>
      </c>
      <c r="X282" s="150">
        <v>0</v>
      </c>
      <c r="Y282" s="150">
        <f t="shared" si="72"/>
        <v>0</v>
      </c>
      <c r="Z282" s="150">
        <v>0</v>
      </c>
      <c r="AA282" s="151">
        <f t="shared" si="73"/>
        <v>0</v>
      </c>
      <c r="AR282" s="18" t="s">
        <v>182</v>
      </c>
      <c r="AT282" s="18" t="s">
        <v>153</v>
      </c>
      <c r="AU282" s="18" t="s">
        <v>158</v>
      </c>
      <c r="AY282" s="18" t="s">
        <v>152</v>
      </c>
      <c r="BE282" s="152">
        <f t="shared" si="74"/>
        <v>0</v>
      </c>
      <c r="BF282" s="152">
        <f t="shared" si="75"/>
        <v>81.599999999999994</v>
      </c>
      <c r="BG282" s="152">
        <f t="shared" si="76"/>
        <v>0</v>
      </c>
      <c r="BH282" s="152">
        <f t="shared" si="77"/>
        <v>0</v>
      </c>
      <c r="BI282" s="152">
        <f t="shared" si="78"/>
        <v>0</v>
      </c>
      <c r="BJ282" s="18" t="s">
        <v>158</v>
      </c>
      <c r="BK282" s="152">
        <f t="shared" si="79"/>
        <v>81.599999999999994</v>
      </c>
      <c r="BL282" s="18" t="s">
        <v>182</v>
      </c>
      <c r="BM282" s="18" t="s">
        <v>606</v>
      </c>
    </row>
    <row r="283" spans="2:65" s="1" customFormat="1" ht="16.5" customHeight="1">
      <c r="B283" s="31"/>
      <c r="C283" s="153" t="s">
        <v>382</v>
      </c>
      <c r="D283" s="153" t="s">
        <v>184</v>
      </c>
      <c r="E283" s="154" t="s">
        <v>607</v>
      </c>
      <c r="F283" s="219" t="s">
        <v>608</v>
      </c>
      <c r="G283" s="219"/>
      <c r="H283" s="219"/>
      <c r="I283" s="219"/>
      <c r="J283" s="155" t="s">
        <v>203</v>
      </c>
      <c r="K283" s="156">
        <v>8</v>
      </c>
      <c r="L283" s="220">
        <v>60.04</v>
      </c>
      <c r="M283" s="220"/>
      <c r="N283" s="220">
        <f t="shared" si="70"/>
        <v>480.32</v>
      </c>
      <c r="O283" s="218"/>
      <c r="P283" s="218"/>
      <c r="Q283" s="218"/>
      <c r="R283" s="33"/>
      <c r="T283" s="149" t="s">
        <v>19</v>
      </c>
      <c r="U283" s="40" t="s">
        <v>43</v>
      </c>
      <c r="V283" s="150">
        <v>0</v>
      </c>
      <c r="W283" s="150">
        <f t="shared" si="71"/>
        <v>0</v>
      </c>
      <c r="X283" s="150">
        <v>0</v>
      </c>
      <c r="Y283" s="150">
        <f t="shared" si="72"/>
        <v>0</v>
      </c>
      <c r="Z283" s="150">
        <v>0</v>
      </c>
      <c r="AA283" s="151">
        <f t="shared" si="73"/>
        <v>0</v>
      </c>
      <c r="AR283" s="18" t="s">
        <v>211</v>
      </c>
      <c r="AT283" s="18" t="s">
        <v>184</v>
      </c>
      <c r="AU283" s="18" t="s">
        <v>158</v>
      </c>
      <c r="AY283" s="18" t="s">
        <v>152</v>
      </c>
      <c r="BE283" s="152">
        <f t="shared" si="74"/>
        <v>0</v>
      </c>
      <c r="BF283" s="152">
        <f t="shared" si="75"/>
        <v>480.32</v>
      </c>
      <c r="BG283" s="152">
        <f t="shared" si="76"/>
        <v>0</v>
      </c>
      <c r="BH283" s="152">
        <f t="shared" si="77"/>
        <v>0</v>
      </c>
      <c r="BI283" s="152">
        <f t="shared" si="78"/>
        <v>0</v>
      </c>
      <c r="BJ283" s="18" t="s">
        <v>158</v>
      </c>
      <c r="BK283" s="152">
        <f t="shared" si="79"/>
        <v>480.32</v>
      </c>
      <c r="BL283" s="18" t="s">
        <v>182</v>
      </c>
      <c r="BM283" s="18" t="s">
        <v>609</v>
      </c>
    </row>
    <row r="284" spans="2:65" s="1" customFormat="1" ht="16.5" customHeight="1">
      <c r="B284" s="31"/>
      <c r="C284" s="153" t="s">
        <v>610</v>
      </c>
      <c r="D284" s="153" t="s">
        <v>184</v>
      </c>
      <c r="E284" s="154" t="s">
        <v>611</v>
      </c>
      <c r="F284" s="219" t="s">
        <v>612</v>
      </c>
      <c r="G284" s="219"/>
      <c r="H284" s="219"/>
      <c r="I284" s="219"/>
      <c r="J284" s="155" t="s">
        <v>203</v>
      </c>
      <c r="K284" s="156">
        <v>7</v>
      </c>
      <c r="L284" s="220">
        <v>67.739999999999995</v>
      </c>
      <c r="M284" s="220"/>
      <c r="N284" s="220">
        <f t="shared" si="70"/>
        <v>474.18</v>
      </c>
      <c r="O284" s="218"/>
      <c r="P284" s="218"/>
      <c r="Q284" s="218"/>
      <c r="R284" s="33"/>
      <c r="T284" s="149" t="s">
        <v>19</v>
      </c>
      <c r="U284" s="40" t="s">
        <v>43</v>
      </c>
      <c r="V284" s="150">
        <v>0</v>
      </c>
      <c r="W284" s="150">
        <f t="shared" si="71"/>
        <v>0</v>
      </c>
      <c r="X284" s="150">
        <v>0</v>
      </c>
      <c r="Y284" s="150">
        <f t="shared" si="72"/>
        <v>0</v>
      </c>
      <c r="Z284" s="150">
        <v>0</v>
      </c>
      <c r="AA284" s="151">
        <f t="shared" si="73"/>
        <v>0</v>
      </c>
      <c r="AR284" s="18" t="s">
        <v>211</v>
      </c>
      <c r="AT284" s="18" t="s">
        <v>184</v>
      </c>
      <c r="AU284" s="18" t="s">
        <v>158</v>
      </c>
      <c r="AY284" s="18" t="s">
        <v>152</v>
      </c>
      <c r="BE284" s="152">
        <f t="shared" si="74"/>
        <v>0</v>
      </c>
      <c r="BF284" s="152">
        <f t="shared" si="75"/>
        <v>474.18</v>
      </c>
      <c r="BG284" s="152">
        <f t="shared" si="76"/>
        <v>0</v>
      </c>
      <c r="BH284" s="152">
        <f t="shared" si="77"/>
        <v>0</v>
      </c>
      <c r="BI284" s="152">
        <f t="shared" si="78"/>
        <v>0</v>
      </c>
      <c r="BJ284" s="18" t="s">
        <v>158</v>
      </c>
      <c r="BK284" s="152">
        <f t="shared" si="79"/>
        <v>474.18</v>
      </c>
      <c r="BL284" s="18" t="s">
        <v>182</v>
      </c>
      <c r="BM284" s="18" t="s">
        <v>613</v>
      </c>
    </row>
    <row r="285" spans="2:65" s="1" customFormat="1" ht="25.5" customHeight="1">
      <c r="B285" s="31"/>
      <c r="C285" s="145" t="s">
        <v>386</v>
      </c>
      <c r="D285" s="145" t="s">
        <v>153</v>
      </c>
      <c r="E285" s="146" t="s">
        <v>614</v>
      </c>
      <c r="F285" s="217" t="s">
        <v>615</v>
      </c>
      <c r="G285" s="217"/>
      <c r="H285" s="217"/>
      <c r="I285" s="217"/>
      <c r="J285" s="147" t="s">
        <v>203</v>
      </c>
      <c r="K285" s="148">
        <v>1</v>
      </c>
      <c r="L285" s="218">
        <v>8.73</v>
      </c>
      <c r="M285" s="218"/>
      <c r="N285" s="218">
        <f t="shared" si="70"/>
        <v>8.73</v>
      </c>
      <c r="O285" s="218"/>
      <c r="P285" s="218"/>
      <c r="Q285" s="218"/>
      <c r="R285" s="33"/>
      <c r="T285" s="149" t="s">
        <v>19</v>
      </c>
      <c r="U285" s="40" t="s">
        <v>43</v>
      </c>
      <c r="V285" s="150">
        <v>0.67318</v>
      </c>
      <c r="W285" s="150">
        <f t="shared" si="71"/>
        <v>0.67318</v>
      </c>
      <c r="X285" s="150">
        <v>1.2E-4</v>
      </c>
      <c r="Y285" s="150">
        <f t="shared" si="72"/>
        <v>1.2E-4</v>
      </c>
      <c r="Z285" s="150">
        <v>0</v>
      </c>
      <c r="AA285" s="151">
        <f t="shared" si="73"/>
        <v>0</v>
      </c>
      <c r="AR285" s="18" t="s">
        <v>182</v>
      </c>
      <c r="AT285" s="18" t="s">
        <v>153</v>
      </c>
      <c r="AU285" s="18" t="s">
        <v>158</v>
      </c>
      <c r="AY285" s="18" t="s">
        <v>152</v>
      </c>
      <c r="BE285" s="152">
        <f t="shared" si="74"/>
        <v>0</v>
      </c>
      <c r="BF285" s="152">
        <f t="shared" si="75"/>
        <v>8.73</v>
      </c>
      <c r="BG285" s="152">
        <f t="shared" si="76"/>
        <v>0</v>
      </c>
      <c r="BH285" s="152">
        <f t="shared" si="77"/>
        <v>0</v>
      </c>
      <c r="BI285" s="152">
        <f t="shared" si="78"/>
        <v>0</v>
      </c>
      <c r="BJ285" s="18" t="s">
        <v>158</v>
      </c>
      <c r="BK285" s="152">
        <f t="shared" si="79"/>
        <v>8.73</v>
      </c>
      <c r="BL285" s="18" t="s">
        <v>182</v>
      </c>
      <c r="BM285" s="18" t="s">
        <v>616</v>
      </c>
    </row>
    <row r="286" spans="2:65" s="1" customFormat="1" ht="16.5" customHeight="1">
      <c r="B286" s="31"/>
      <c r="C286" s="153" t="s">
        <v>617</v>
      </c>
      <c r="D286" s="153" t="s">
        <v>184</v>
      </c>
      <c r="E286" s="154" t="s">
        <v>618</v>
      </c>
      <c r="F286" s="219" t="s">
        <v>619</v>
      </c>
      <c r="G286" s="219"/>
      <c r="H286" s="219"/>
      <c r="I286" s="219"/>
      <c r="J286" s="155" t="s">
        <v>203</v>
      </c>
      <c r="K286" s="156">
        <v>1</v>
      </c>
      <c r="L286" s="220">
        <v>85.61</v>
      </c>
      <c r="M286" s="220"/>
      <c r="N286" s="220">
        <f t="shared" si="70"/>
        <v>85.61</v>
      </c>
      <c r="O286" s="218"/>
      <c r="P286" s="218"/>
      <c r="Q286" s="218"/>
      <c r="R286" s="33"/>
      <c r="T286" s="149" t="s">
        <v>19</v>
      </c>
      <c r="U286" s="40" t="s">
        <v>43</v>
      </c>
      <c r="V286" s="150">
        <v>0</v>
      </c>
      <c r="W286" s="150">
        <f t="shared" si="71"/>
        <v>0</v>
      </c>
      <c r="X286" s="150">
        <v>3.8500000000000001E-3</v>
      </c>
      <c r="Y286" s="150">
        <f t="shared" si="72"/>
        <v>3.8500000000000001E-3</v>
      </c>
      <c r="Z286" s="150">
        <v>0</v>
      </c>
      <c r="AA286" s="151">
        <f t="shared" si="73"/>
        <v>0</v>
      </c>
      <c r="AR286" s="18" t="s">
        <v>211</v>
      </c>
      <c r="AT286" s="18" t="s">
        <v>184</v>
      </c>
      <c r="AU286" s="18" t="s">
        <v>158</v>
      </c>
      <c r="AY286" s="18" t="s">
        <v>152</v>
      </c>
      <c r="BE286" s="152">
        <f t="shared" si="74"/>
        <v>0</v>
      </c>
      <c r="BF286" s="152">
        <f t="shared" si="75"/>
        <v>85.61</v>
      </c>
      <c r="BG286" s="152">
        <f t="shared" si="76"/>
        <v>0</v>
      </c>
      <c r="BH286" s="152">
        <f t="shared" si="77"/>
        <v>0</v>
      </c>
      <c r="BI286" s="152">
        <f t="shared" si="78"/>
        <v>0</v>
      </c>
      <c r="BJ286" s="18" t="s">
        <v>158</v>
      </c>
      <c r="BK286" s="152">
        <f t="shared" si="79"/>
        <v>85.61</v>
      </c>
      <c r="BL286" s="18" t="s">
        <v>182</v>
      </c>
      <c r="BM286" s="18" t="s">
        <v>620</v>
      </c>
    </row>
    <row r="287" spans="2:65" s="1" customFormat="1" ht="25.5" customHeight="1">
      <c r="B287" s="31"/>
      <c r="C287" s="145" t="s">
        <v>389</v>
      </c>
      <c r="D287" s="145" t="s">
        <v>153</v>
      </c>
      <c r="E287" s="146" t="s">
        <v>621</v>
      </c>
      <c r="F287" s="217" t="s">
        <v>622</v>
      </c>
      <c r="G287" s="217"/>
      <c r="H287" s="217"/>
      <c r="I287" s="217"/>
      <c r="J287" s="147" t="s">
        <v>360</v>
      </c>
      <c r="K287" s="148">
        <v>60.307000000000002</v>
      </c>
      <c r="L287" s="218">
        <v>0.34</v>
      </c>
      <c r="M287" s="218"/>
      <c r="N287" s="218">
        <f t="shared" si="70"/>
        <v>20.5</v>
      </c>
      <c r="O287" s="218"/>
      <c r="P287" s="218"/>
      <c r="Q287" s="218"/>
      <c r="R287" s="33"/>
      <c r="T287" s="149" t="s">
        <v>19</v>
      </c>
      <c r="U287" s="40" t="s">
        <v>43</v>
      </c>
      <c r="V287" s="150">
        <v>0</v>
      </c>
      <c r="W287" s="150">
        <f t="shared" si="71"/>
        <v>0</v>
      </c>
      <c r="X287" s="150">
        <v>0</v>
      </c>
      <c r="Y287" s="150">
        <f t="shared" si="72"/>
        <v>0</v>
      </c>
      <c r="Z287" s="150">
        <v>0</v>
      </c>
      <c r="AA287" s="151">
        <f t="shared" si="73"/>
        <v>0</v>
      </c>
      <c r="AR287" s="18" t="s">
        <v>182</v>
      </c>
      <c r="AT287" s="18" t="s">
        <v>153</v>
      </c>
      <c r="AU287" s="18" t="s">
        <v>158</v>
      </c>
      <c r="AY287" s="18" t="s">
        <v>152</v>
      </c>
      <c r="BE287" s="152">
        <f t="shared" si="74"/>
        <v>0</v>
      </c>
      <c r="BF287" s="152">
        <f t="shared" si="75"/>
        <v>20.5</v>
      </c>
      <c r="BG287" s="152">
        <f t="shared" si="76"/>
        <v>0</v>
      </c>
      <c r="BH287" s="152">
        <f t="shared" si="77"/>
        <v>0</v>
      </c>
      <c r="BI287" s="152">
        <f t="shared" si="78"/>
        <v>0</v>
      </c>
      <c r="BJ287" s="18" t="s">
        <v>158</v>
      </c>
      <c r="BK287" s="152">
        <f t="shared" si="79"/>
        <v>20.5</v>
      </c>
      <c r="BL287" s="18" t="s">
        <v>182</v>
      </c>
      <c r="BM287" s="18" t="s">
        <v>623</v>
      </c>
    </row>
    <row r="288" spans="2:65" s="9" customFormat="1" ht="29.85" customHeight="1">
      <c r="B288" s="134"/>
      <c r="C288" s="135"/>
      <c r="D288" s="144" t="s">
        <v>119</v>
      </c>
      <c r="E288" s="144"/>
      <c r="F288" s="144"/>
      <c r="G288" s="144"/>
      <c r="H288" s="144"/>
      <c r="I288" s="144"/>
      <c r="J288" s="144"/>
      <c r="K288" s="144"/>
      <c r="L288" s="144"/>
      <c r="M288" s="144"/>
      <c r="N288" s="226">
        <f>BK288</f>
        <v>4124.8100000000004</v>
      </c>
      <c r="O288" s="227"/>
      <c r="P288" s="227"/>
      <c r="Q288" s="227"/>
      <c r="R288" s="137"/>
      <c r="T288" s="138"/>
      <c r="U288" s="135"/>
      <c r="V288" s="135"/>
      <c r="W288" s="139">
        <f>SUM(W289:W290)</f>
        <v>0</v>
      </c>
      <c r="X288" s="135"/>
      <c r="Y288" s="139">
        <f>SUM(Y289:Y290)</f>
        <v>0</v>
      </c>
      <c r="Z288" s="135"/>
      <c r="AA288" s="140">
        <f>SUM(AA289:AA290)</f>
        <v>0</v>
      </c>
      <c r="AR288" s="141" t="s">
        <v>158</v>
      </c>
      <c r="AT288" s="142" t="s">
        <v>75</v>
      </c>
      <c r="AU288" s="142" t="s">
        <v>84</v>
      </c>
      <c r="AY288" s="141" t="s">
        <v>152</v>
      </c>
      <c r="BK288" s="143">
        <f>SUM(BK289:BK290)</f>
        <v>4124.8100000000004</v>
      </c>
    </row>
    <row r="289" spans="2:65" s="1" customFormat="1" ht="25.5" customHeight="1">
      <c r="B289" s="31"/>
      <c r="C289" s="145" t="s">
        <v>624</v>
      </c>
      <c r="D289" s="145" t="s">
        <v>153</v>
      </c>
      <c r="E289" s="146" t="s">
        <v>625</v>
      </c>
      <c r="F289" s="217" t="s">
        <v>626</v>
      </c>
      <c r="G289" s="217"/>
      <c r="H289" s="217"/>
      <c r="I289" s="217"/>
      <c r="J289" s="147" t="s">
        <v>549</v>
      </c>
      <c r="K289" s="148">
        <v>1</v>
      </c>
      <c r="L289" s="218">
        <v>117.39</v>
      </c>
      <c r="M289" s="218"/>
      <c r="N289" s="218">
        <f>ROUND(L289*K289,2)</f>
        <v>117.39</v>
      </c>
      <c r="O289" s="218"/>
      <c r="P289" s="218"/>
      <c r="Q289" s="218"/>
      <c r="R289" s="33"/>
      <c r="T289" s="149" t="s">
        <v>19</v>
      </c>
      <c r="U289" s="40" t="s">
        <v>43</v>
      </c>
      <c r="V289" s="150">
        <v>0</v>
      </c>
      <c r="W289" s="150">
        <f>V289*K289</f>
        <v>0</v>
      </c>
      <c r="X289" s="150">
        <v>0</v>
      </c>
      <c r="Y289" s="150">
        <f>X289*K289</f>
        <v>0</v>
      </c>
      <c r="Z289" s="150">
        <v>0</v>
      </c>
      <c r="AA289" s="151">
        <f>Z289*K289</f>
        <v>0</v>
      </c>
      <c r="AR289" s="18" t="s">
        <v>182</v>
      </c>
      <c r="AT289" s="18" t="s">
        <v>153</v>
      </c>
      <c r="AU289" s="18" t="s">
        <v>158</v>
      </c>
      <c r="AY289" s="18" t="s">
        <v>152</v>
      </c>
      <c r="BE289" s="152">
        <f>IF(U289="základná",N289,0)</f>
        <v>0</v>
      </c>
      <c r="BF289" s="152">
        <f>IF(U289="znížená",N289,0)</f>
        <v>117.39</v>
      </c>
      <c r="BG289" s="152">
        <f>IF(U289="zákl. prenesená",N289,0)</f>
        <v>0</v>
      </c>
      <c r="BH289" s="152">
        <f>IF(U289="zníž. prenesená",N289,0)</f>
        <v>0</v>
      </c>
      <c r="BI289" s="152">
        <f>IF(U289="nulová",N289,0)</f>
        <v>0</v>
      </c>
      <c r="BJ289" s="18" t="s">
        <v>158</v>
      </c>
      <c r="BK289" s="152">
        <f>ROUND(L289*K289,2)</f>
        <v>117.39</v>
      </c>
      <c r="BL289" s="18" t="s">
        <v>182</v>
      </c>
      <c r="BM289" s="18" t="s">
        <v>627</v>
      </c>
    </row>
    <row r="290" spans="2:65" s="1" customFormat="1" ht="16.5" customHeight="1">
      <c r="B290" s="31"/>
      <c r="C290" s="153" t="s">
        <v>393</v>
      </c>
      <c r="D290" s="153" t="s">
        <v>184</v>
      </c>
      <c r="E290" s="154" t="s">
        <v>628</v>
      </c>
      <c r="F290" s="219" t="s">
        <v>629</v>
      </c>
      <c r="G290" s="219"/>
      <c r="H290" s="219"/>
      <c r="I290" s="219"/>
      <c r="J290" s="155" t="s">
        <v>203</v>
      </c>
      <c r="K290" s="156">
        <v>1</v>
      </c>
      <c r="L290" s="220">
        <v>4007.42</v>
      </c>
      <c r="M290" s="220"/>
      <c r="N290" s="220">
        <f>ROUND(L290*K290,2)</f>
        <v>4007.42</v>
      </c>
      <c r="O290" s="218"/>
      <c r="P290" s="218"/>
      <c r="Q290" s="218"/>
      <c r="R290" s="33"/>
      <c r="T290" s="149" t="s">
        <v>19</v>
      </c>
      <c r="U290" s="40" t="s">
        <v>43</v>
      </c>
      <c r="V290" s="150">
        <v>0</v>
      </c>
      <c r="W290" s="150">
        <f>V290*K290</f>
        <v>0</v>
      </c>
      <c r="X290" s="150">
        <v>0</v>
      </c>
      <c r="Y290" s="150">
        <f>X290*K290</f>
        <v>0</v>
      </c>
      <c r="Z290" s="150">
        <v>0</v>
      </c>
      <c r="AA290" s="151">
        <f>Z290*K290</f>
        <v>0</v>
      </c>
      <c r="AR290" s="18" t="s">
        <v>211</v>
      </c>
      <c r="AT290" s="18" t="s">
        <v>184</v>
      </c>
      <c r="AU290" s="18" t="s">
        <v>158</v>
      </c>
      <c r="AY290" s="18" t="s">
        <v>152</v>
      </c>
      <c r="BE290" s="152">
        <f>IF(U290="základná",N290,0)</f>
        <v>0</v>
      </c>
      <c r="BF290" s="152">
        <f>IF(U290="znížená",N290,0)</f>
        <v>4007.42</v>
      </c>
      <c r="BG290" s="152">
        <f>IF(U290="zákl. prenesená",N290,0)</f>
        <v>0</v>
      </c>
      <c r="BH290" s="152">
        <f>IF(U290="zníž. prenesená",N290,0)</f>
        <v>0</v>
      </c>
      <c r="BI290" s="152">
        <f>IF(U290="nulová",N290,0)</f>
        <v>0</v>
      </c>
      <c r="BJ290" s="18" t="s">
        <v>158</v>
      </c>
      <c r="BK290" s="152">
        <f>ROUND(L290*K290,2)</f>
        <v>4007.42</v>
      </c>
      <c r="BL290" s="18" t="s">
        <v>182</v>
      </c>
      <c r="BM290" s="18" t="s">
        <v>630</v>
      </c>
    </row>
    <row r="291" spans="2:65" s="9" customFormat="1" ht="29.85" customHeight="1">
      <c r="B291" s="134"/>
      <c r="C291" s="135"/>
      <c r="D291" s="144" t="s">
        <v>120</v>
      </c>
      <c r="E291" s="144"/>
      <c r="F291" s="144"/>
      <c r="G291" s="144"/>
      <c r="H291" s="144"/>
      <c r="I291" s="144"/>
      <c r="J291" s="144"/>
      <c r="K291" s="144"/>
      <c r="L291" s="144"/>
      <c r="M291" s="144"/>
      <c r="N291" s="226">
        <f>BK291</f>
        <v>940.6</v>
      </c>
      <c r="O291" s="227"/>
      <c r="P291" s="227"/>
      <c r="Q291" s="227"/>
      <c r="R291" s="137"/>
      <c r="T291" s="138"/>
      <c r="U291" s="135"/>
      <c r="V291" s="135"/>
      <c r="W291" s="139">
        <f>SUM(W292:W294)</f>
        <v>0</v>
      </c>
      <c r="X291" s="135"/>
      <c r="Y291" s="139">
        <f>SUM(Y292:Y294)</f>
        <v>0</v>
      </c>
      <c r="Z291" s="135"/>
      <c r="AA291" s="140">
        <f>SUM(AA292:AA294)</f>
        <v>0</v>
      </c>
      <c r="AR291" s="141" t="s">
        <v>158</v>
      </c>
      <c r="AT291" s="142" t="s">
        <v>75</v>
      </c>
      <c r="AU291" s="142" t="s">
        <v>84</v>
      </c>
      <c r="AY291" s="141" t="s">
        <v>152</v>
      </c>
      <c r="BK291" s="143">
        <f>SUM(BK292:BK294)</f>
        <v>940.6</v>
      </c>
    </row>
    <row r="292" spans="2:65" s="1" customFormat="1" ht="25.5" customHeight="1">
      <c r="B292" s="31"/>
      <c r="C292" s="145" t="s">
        <v>631</v>
      </c>
      <c r="D292" s="145" t="s">
        <v>153</v>
      </c>
      <c r="E292" s="146" t="s">
        <v>632</v>
      </c>
      <c r="F292" s="217" t="s">
        <v>633</v>
      </c>
      <c r="G292" s="217"/>
      <c r="H292" s="217"/>
      <c r="I292" s="217"/>
      <c r="J292" s="147" t="s">
        <v>549</v>
      </c>
      <c r="K292" s="148">
        <v>1</v>
      </c>
      <c r="L292" s="218">
        <v>52.36</v>
      </c>
      <c r="M292" s="218"/>
      <c r="N292" s="218">
        <f>ROUND(L292*K292,2)</f>
        <v>52.36</v>
      </c>
      <c r="O292" s="218"/>
      <c r="P292" s="218"/>
      <c r="Q292" s="218"/>
      <c r="R292" s="33"/>
      <c r="T292" s="149" t="s">
        <v>19</v>
      </c>
      <c r="U292" s="40" t="s">
        <v>43</v>
      </c>
      <c r="V292" s="150">
        <v>0</v>
      </c>
      <c r="W292" s="150">
        <f>V292*K292</f>
        <v>0</v>
      </c>
      <c r="X292" s="150">
        <v>0</v>
      </c>
      <c r="Y292" s="150">
        <f>X292*K292</f>
        <v>0</v>
      </c>
      <c r="Z292" s="150">
        <v>0</v>
      </c>
      <c r="AA292" s="151">
        <f>Z292*K292</f>
        <v>0</v>
      </c>
      <c r="AR292" s="18" t="s">
        <v>182</v>
      </c>
      <c r="AT292" s="18" t="s">
        <v>153</v>
      </c>
      <c r="AU292" s="18" t="s">
        <v>158</v>
      </c>
      <c r="AY292" s="18" t="s">
        <v>152</v>
      </c>
      <c r="BE292" s="152">
        <f>IF(U292="základná",N292,0)</f>
        <v>0</v>
      </c>
      <c r="BF292" s="152">
        <f>IF(U292="znížená",N292,0)</f>
        <v>52.36</v>
      </c>
      <c r="BG292" s="152">
        <f>IF(U292="zákl. prenesená",N292,0)</f>
        <v>0</v>
      </c>
      <c r="BH292" s="152">
        <f>IF(U292="zníž. prenesená",N292,0)</f>
        <v>0</v>
      </c>
      <c r="BI292" s="152">
        <f>IF(U292="nulová",N292,0)</f>
        <v>0</v>
      </c>
      <c r="BJ292" s="18" t="s">
        <v>158</v>
      </c>
      <c r="BK292" s="152">
        <f>ROUND(L292*K292,2)</f>
        <v>52.36</v>
      </c>
      <c r="BL292" s="18" t="s">
        <v>182</v>
      </c>
      <c r="BM292" s="18" t="s">
        <v>634</v>
      </c>
    </row>
    <row r="293" spans="2:65" s="1" customFormat="1" ht="38.25" customHeight="1">
      <c r="B293" s="31"/>
      <c r="C293" s="153" t="s">
        <v>396</v>
      </c>
      <c r="D293" s="153" t="s">
        <v>184</v>
      </c>
      <c r="E293" s="154" t="s">
        <v>635</v>
      </c>
      <c r="F293" s="219" t="s">
        <v>636</v>
      </c>
      <c r="G293" s="219"/>
      <c r="H293" s="219"/>
      <c r="I293" s="219"/>
      <c r="J293" s="155" t="s">
        <v>203</v>
      </c>
      <c r="K293" s="156">
        <v>1</v>
      </c>
      <c r="L293" s="220">
        <v>687.2</v>
      </c>
      <c r="M293" s="220"/>
      <c r="N293" s="220">
        <f>ROUND(L293*K293,2)</f>
        <v>687.2</v>
      </c>
      <c r="O293" s="218"/>
      <c r="P293" s="218"/>
      <c r="Q293" s="218"/>
      <c r="R293" s="33"/>
      <c r="T293" s="149" t="s">
        <v>19</v>
      </c>
      <c r="U293" s="40" t="s">
        <v>43</v>
      </c>
      <c r="V293" s="150">
        <v>0</v>
      </c>
      <c r="W293" s="150">
        <f>V293*K293</f>
        <v>0</v>
      </c>
      <c r="X293" s="150">
        <v>0</v>
      </c>
      <c r="Y293" s="150">
        <f>X293*K293</f>
        <v>0</v>
      </c>
      <c r="Z293" s="150">
        <v>0</v>
      </c>
      <c r="AA293" s="151">
        <f>Z293*K293</f>
        <v>0</v>
      </c>
      <c r="AR293" s="18" t="s">
        <v>211</v>
      </c>
      <c r="AT293" s="18" t="s">
        <v>184</v>
      </c>
      <c r="AU293" s="18" t="s">
        <v>158</v>
      </c>
      <c r="AY293" s="18" t="s">
        <v>152</v>
      </c>
      <c r="BE293" s="152">
        <f>IF(U293="základná",N293,0)</f>
        <v>0</v>
      </c>
      <c r="BF293" s="152">
        <f>IF(U293="znížená",N293,0)</f>
        <v>687.2</v>
      </c>
      <c r="BG293" s="152">
        <f>IF(U293="zákl. prenesená",N293,0)</f>
        <v>0</v>
      </c>
      <c r="BH293" s="152">
        <f>IF(U293="zníž. prenesená",N293,0)</f>
        <v>0</v>
      </c>
      <c r="BI293" s="152">
        <f>IF(U293="nulová",N293,0)</f>
        <v>0</v>
      </c>
      <c r="BJ293" s="18" t="s">
        <v>158</v>
      </c>
      <c r="BK293" s="152">
        <f>ROUND(L293*K293,2)</f>
        <v>687.2</v>
      </c>
      <c r="BL293" s="18" t="s">
        <v>182</v>
      </c>
      <c r="BM293" s="18" t="s">
        <v>637</v>
      </c>
    </row>
    <row r="294" spans="2:65" s="1" customFormat="1" ht="25.5" customHeight="1">
      <c r="B294" s="31"/>
      <c r="C294" s="145" t="s">
        <v>638</v>
      </c>
      <c r="D294" s="145" t="s">
        <v>153</v>
      </c>
      <c r="E294" s="146" t="s">
        <v>639</v>
      </c>
      <c r="F294" s="217" t="s">
        <v>640</v>
      </c>
      <c r="G294" s="217"/>
      <c r="H294" s="217"/>
      <c r="I294" s="217"/>
      <c r="J294" s="147" t="s">
        <v>549</v>
      </c>
      <c r="K294" s="148">
        <v>1</v>
      </c>
      <c r="L294" s="218">
        <v>201.04</v>
      </c>
      <c r="M294" s="218"/>
      <c r="N294" s="218">
        <f>ROUND(L294*K294,2)</f>
        <v>201.04</v>
      </c>
      <c r="O294" s="218"/>
      <c r="P294" s="218"/>
      <c r="Q294" s="218"/>
      <c r="R294" s="33"/>
      <c r="T294" s="149" t="s">
        <v>19</v>
      </c>
      <c r="U294" s="40" t="s">
        <v>43</v>
      </c>
      <c r="V294" s="150">
        <v>0</v>
      </c>
      <c r="W294" s="150">
        <f>V294*K294</f>
        <v>0</v>
      </c>
      <c r="X294" s="150">
        <v>0</v>
      </c>
      <c r="Y294" s="150">
        <f>X294*K294</f>
        <v>0</v>
      </c>
      <c r="Z294" s="150">
        <v>0</v>
      </c>
      <c r="AA294" s="151">
        <f>Z294*K294</f>
        <v>0</v>
      </c>
      <c r="AR294" s="18" t="s">
        <v>182</v>
      </c>
      <c r="AT294" s="18" t="s">
        <v>153</v>
      </c>
      <c r="AU294" s="18" t="s">
        <v>158</v>
      </c>
      <c r="AY294" s="18" t="s">
        <v>152</v>
      </c>
      <c r="BE294" s="152">
        <f>IF(U294="základná",N294,0)</f>
        <v>0</v>
      </c>
      <c r="BF294" s="152">
        <f>IF(U294="znížená",N294,0)</f>
        <v>201.04</v>
      </c>
      <c r="BG294" s="152">
        <f>IF(U294="zákl. prenesená",N294,0)</f>
        <v>0</v>
      </c>
      <c r="BH294" s="152">
        <f>IF(U294="zníž. prenesená",N294,0)</f>
        <v>0</v>
      </c>
      <c r="BI294" s="152">
        <f>IF(U294="nulová",N294,0)</f>
        <v>0</v>
      </c>
      <c r="BJ294" s="18" t="s">
        <v>158</v>
      </c>
      <c r="BK294" s="152">
        <f>ROUND(L294*K294,2)</f>
        <v>201.04</v>
      </c>
      <c r="BL294" s="18" t="s">
        <v>182</v>
      </c>
      <c r="BM294" s="18" t="s">
        <v>641</v>
      </c>
    </row>
    <row r="295" spans="2:65" s="9" customFormat="1" ht="29.85" customHeight="1">
      <c r="B295" s="134"/>
      <c r="C295" s="135"/>
      <c r="D295" s="144" t="s">
        <v>121</v>
      </c>
      <c r="E295" s="144"/>
      <c r="F295" s="144"/>
      <c r="G295" s="144"/>
      <c r="H295" s="144"/>
      <c r="I295" s="144"/>
      <c r="J295" s="144"/>
      <c r="K295" s="144"/>
      <c r="L295" s="144"/>
      <c r="M295" s="144"/>
      <c r="N295" s="226">
        <f>BK295</f>
        <v>5311.4099999999989</v>
      </c>
      <c r="O295" s="227"/>
      <c r="P295" s="227"/>
      <c r="Q295" s="227"/>
      <c r="R295" s="137"/>
      <c r="T295" s="138"/>
      <c r="U295" s="135"/>
      <c r="V295" s="135"/>
      <c r="W295" s="139">
        <f>SUM(W296:W302)</f>
        <v>7.7242499999999996</v>
      </c>
      <c r="X295" s="135"/>
      <c r="Y295" s="139">
        <f>SUM(Y296:Y302)</f>
        <v>0</v>
      </c>
      <c r="Z295" s="135"/>
      <c r="AA295" s="140">
        <f>SUM(AA296:AA302)</f>
        <v>0</v>
      </c>
      <c r="AR295" s="141" t="s">
        <v>158</v>
      </c>
      <c r="AT295" s="142" t="s">
        <v>75</v>
      </c>
      <c r="AU295" s="142" t="s">
        <v>84</v>
      </c>
      <c r="AY295" s="141" t="s">
        <v>152</v>
      </c>
      <c r="BK295" s="143">
        <f>SUM(BK296:BK302)</f>
        <v>5311.4099999999989</v>
      </c>
    </row>
    <row r="296" spans="2:65" s="1" customFormat="1" ht="25.5" customHeight="1">
      <c r="B296" s="31"/>
      <c r="C296" s="145" t="s">
        <v>400</v>
      </c>
      <c r="D296" s="145" t="s">
        <v>153</v>
      </c>
      <c r="E296" s="146" t="s">
        <v>642</v>
      </c>
      <c r="F296" s="217" t="s">
        <v>643</v>
      </c>
      <c r="G296" s="217"/>
      <c r="H296" s="217"/>
      <c r="I296" s="217"/>
      <c r="J296" s="147" t="s">
        <v>307</v>
      </c>
      <c r="K296" s="148">
        <v>92</v>
      </c>
      <c r="L296" s="218">
        <v>22.28</v>
      </c>
      <c r="M296" s="218"/>
      <c r="N296" s="218">
        <f t="shared" ref="N296:N302" si="80">ROUND(L296*K296,2)</f>
        <v>2049.7600000000002</v>
      </c>
      <c r="O296" s="218"/>
      <c r="P296" s="218"/>
      <c r="Q296" s="218"/>
      <c r="R296" s="33"/>
      <c r="T296" s="149" t="s">
        <v>19</v>
      </c>
      <c r="U296" s="40" t="s">
        <v>43</v>
      </c>
      <c r="V296" s="150">
        <v>0</v>
      </c>
      <c r="W296" s="150">
        <f t="shared" ref="W296:W302" si="81">V296*K296</f>
        <v>0</v>
      </c>
      <c r="X296" s="150">
        <v>0</v>
      </c>
      <c r="Y296" s="150">
        <f t="shared" ref="Y296:Y302" si="82">X296*K296</f>
        <v>0</v>
      </c>
      <c r="Z296" s="150">
        <v>0</v>
      </c>
      <c r="AA296" s="151">
        <f t="shared" ref="AA296:AA302" si="83">Z296*K296</f>
        <v>0</v>
      </c>
      <c r="AR296" s="18" t="s">
        <v>182</v>
      </c>
      <c r="AT296" s="18" t="s">
        <v>153</v>
      </c>
      <c r="AU296" s="18" t="s">
        <v>158</v>
      </c>
      <c r="AY296" s="18" t="s">
        <v>152</v>
      </c>
      <c r="BE296" s="152">
        <f t="shared" ref="BE296:BE302" si="84">IF(U296="základná",N296,0)</f>
        <v>0</v>
      </c>
      <c r="BF296" s="152">
        <f t="shared" ref="BF296:BF302" si="85">IF(U296="znížená",N296,0)</f>
        <v>2049.7600000000002</v>
      </c>
      <c r="BG296" s="152">
        <f t="shared" ref="BG296:BG302" si="86">IF(U296="zákl. prenesená",N296,0)</f>
        <v>0</v>
      </c>
      <c r="BH296" s="152">
        <f t="shared" ref="BH296:BH302" si="87">IF(U296="zníž. prenesená",N296,0)</f>
        <v>0</v>
      </c>
      <c r="BI296" s="152">
        <f t="shared" ref="BI296:BI302" si="88">IF(U296="nulová",N296,0)</f>
        <v>0</v>
      </c>
      <c r="BJ296" s="18" t="s">
        <v>158</v>
      </c>
      <c r="BK296" s="152">
        <f t="shared" ref="BK296:BK302" si="89">ROUND(L296*K296,2)</f>
        <v>2049.7600000000002</v>
      </c>
      <c r="BL296" s="18" t="s">
        <v>182</v>
      </c>
      <c r="BM296" s="18" t="s">
        <v>644</v>
      </c>
    </row>
    <row r="297" spans="2:65" s="1" customFormat="1" ht="25.5" customHeight="1">
      <c r="B297" s="31"/>
      <c r="C297" s="145" t="s">
        <v>645</v>
      </c>
      <c r="D297" s="145" t="s">
        <v>153</v>
      </c>
      <c r="E297" s="146" t="s">
        <v>646</v>
      </c>
      <c r="F297" s="217" t="s">
        <v>647</v>
      </c>
      <c r="G297" s="217"/>
      <c r="H297" s="217"/>
      <c r="I297" s="217"/>
      <c r="J297" s="147" t="s">
        <v>307</v>
      </c>
      <c r="K297" s="148">
        <v>36</v>
      </c>
      <c r="L297" s="218">
        <v>24.41</v>
      </c>
      <c r="M297" s="218"/>
      <c r="N297" s="218">
        <f t="shared" si="80"/>
        <v>878.76</v>
      </c>
      <c r="O297" s="218"/>
      <c r="P297" s="218"/>
      <c r="Q297" s="218"/>
      <c r="R297" s="33"/>
      <c r="T297" s="149" t="s">
        <v>19</v>
      </c>
      <c r="U297" s="40" t="s">
        <v>43</v>
      </c>
      <c r="V297" s="150">
        <v>0</v>
      </c>
      <c r="W297" s="150">
        <f t="shared" si="81"/>
        <v>0</v>
      </c>
      <c r="X297" s="150">
        <v>0</v>
      </c>
      <c r="Y297" s="150">
        <f t="shared" si="82"/>
        <v>0</v>
      </c>
      <c r="Z297" s="150">
        <v>0</v>
      </c>
      <c r="AA297" s="151">
        <f t="shared" si="83"/>
        <v>0</v>
      </c>
      <c r="AR297" s="18" t="s">
        <v>182</v>
      </c>
      <c r="AT297" s="18" t="s">
        <v>153</v>
      </c>
      <c r="AU297" s="18" t="s">
        <v>158</v>
      </c>
      <c r="AY297" s="18" t="s">
        <v>152</v>
      </c>
      <c r="BE297" s="152">
        <f t="shared" si="84"/>
        <v>0</v>
      </c>
      <c r="BF297" s="152">
        <f t="shared" si="85"/>
        <v>878.76</v>
      </c>
      <c r="BG297" s="152">
        <f t="shared" si="86"/>
        <v>0</v>
      </c>
      <c r="BH297" s="152">
        <f t="shared" si="87"/>
        <v>0</v>
      </c>
      <c r="BI297" s="152">
        <f t="shared" si="88"/>
        <v>0</v>
      </c>
      <c r="BJ297" s="18" t="s">
        <v>158</v>
      </c>
      <c r="BK297" s="152">
        <f t="shared" si="89"/>
        <v>878.76</v>
      </c>
      <c r="BL297" s="18" t="s">
        <v>182</v>
      </c>
      <c r="BM297" s="18" t="s">
        <v>648</v>
      </c>
    </row>
    <row r="298" spans="2:65" s="1" customFormat="1" ht="25.5" customHeight="1">
      <c r="B298" s="31"/>
      <c r="C298" s="145" t="s">
        <v>403</v>
      </c>
      <c r="D298" s="145" t="s">
        <v>153</v>
      </c>
      <c r="E298" s="146" t="s">
        <v>649</v>
      </c>
      <c r="F298" s="217" t="s">
        <v>650</v>
      </c>
      <c r="G298" s="217"/>
      <c r="H298" s="217"/>
      <c r="I298" s="217"/>
      <c r="J298" s="147" t="s">
        <v>307</v>
      </c>
      <c r="K298" s="148">
        <v>24</v>
      </c>
      <c r="L298" s="218">
        <v>38.299999999999997</v>
      </c>
      <c r="M298" s="218"/>
      <c r="N298" s="218">
        <f t="shared" si="80"/>
        <v>919.2</v>
      </c>
      <c r="O298" s="218"/>
      <c r="P298" s="218"/>
      <c r="Q298" s="218"/>
      <c r="R298" s="33"/>
      <c r="T298" s="149" t="s">
        <v>19</v>
      </c>
      <c r="U298" s="40" t="s">
        <v>43</v>
      </c>
      <c r="V298" s="150">
        <v>0</v>
      </c>
      <c r="W298" s="150">
        <f t="shared" si="81"/>
        <v>0</v>
      </c>
      <c r="X298" s="150">
        <v>0</v>
      </c>
      <c r="Y298" s="150">
        <f t="shared" si="82"/>
        <v>0</v>
      </c>
      <c r="Z298" s="150">
        <v>0</v>
      </c>
      <c r="AA298" s="151">
        <f t="shared" si="83"/>
        <v>0</v>
      </c>
      <c r="AR298" s="18" t="s">
        <v>182</v>
      </c>
      <c r="AT298" s="18" t="s">
        <v>153</v>
      </c>
      <c r="AU298" s="18" t="s">
        <v>158</v>
      </c>
      <c r="AY298" s="18" t="s">
        <v>152</v>
      </c>
      <c r="BE298" s="152">
        <f t="shared" si="84"/>
        <v>0</v>
      </c>
      <c r="BF298" s="152">
        <f t="shared" si="85"/>
        <v>919.2</v>
      </c>
      <c r="BG298" s="152">
        <f t="shared" si="86"/>
        <v>0</v>
      </c>
      <c r="BH298" s="152">
        <f t="shared" si="87"/>
        <v>0</v>
      </c>
      <c r="BI298" s="152">
        <f t="shared" si="88"/>
        <v>0</v>
      </c>
      <c r="BJ298" s="18" t="s">
        <v>158</v>
      </c>
      <c r="BK298" s="152">
        <f t="shared" si="89"/>
        <v>919.2</v>
      </c>
      <c r="BL298" s="18" t="s">
        <v>182</v>
      </c>
      <c r="BM298" s="18" t="s">
        <v>651</v>
      </c>
    </row>
    <row r="299" spans="2:65" s="1" customFormat="1" ht="25.5" customHeight="1">
      <c r="B299" s="31"/>
      <c r="C299" s="145" t="s">
        <v>652</v>
      </c>
      <c r="D299" s="145" t="s">
        <v>153</v>
      </c>
      <c r="E299" s="146" t="s">
        <v>653</v>
      </c>
      <c r="F299" s="217" t="s">
        <v>654</v>
      </c>
      <c r="G299" s="217"/>
      <c r="H299" s="217"/>
      <c r="I299" s="217"/>
      <c r="J299" s="147" t="s">
        <v>307</v>
      </c>
      <c r="K299" s="148">
        <v>20</v>
      </c>
      <c r="L299" s="218">
        <v>38.22</v>
      </c>
      <c r="M299" s="218"/>
      <c r="N299" s="218">
        <f t="shared" si="80"/>
        <v>764.4</v>
      </c>
      <c r="O299" s="218"/>
      <c r="P299" s="218"/>
      <c r="Q299" s="218"/>
      <c r="R299" s="33"/>
      <c r="T299" s="149" t="s">
        <v>19</v>
      </c>
      <c r="U299" s="40" t="s">
        <v>43</v>
      </c>
      <c r="V299" s="150">
        <v>0</v>
      </c>
      <c r="W299" s="150">
        <f t="shared" si="81"/>
        <v>0</v>
      </c>
      <c r="X299" s="150">
        <v>0</v>
      </c>
      <c r="Y299" s="150">
        <f t="shared" si="82"/>
        <v>0</v>
      </c>
      <c r="Z299" s="150">
        <v>0</v>
      </c>
      <c r="AA299" s="151">
        <f t="shared" si="83"/>
        <v>0</v>
      </c>
      <c r="AR299" s="18" t="s">
        <v>182</v>
      </c>
      <c r="AT299" s="18" t="s">
        <v>153</v>
      </c>
      <c r="AU299" s="18" t="s">
        <v>158</v>
      </c>
      <c r="AY299" s="18" t="s">
        <v>152</v>
      </c>
      <c r="BE299" s="152">
        <f t="shared" si="84"/>
        <v>0</v>
      </c>
      <c r="BF299" s="152">
        <f t="shared" si="85"/>
        <v>764.4</v>
      </c>
      <c r="BG299" s="152">
        <f t="shared" si="86"/>
        <v>0</v>
      </c>
      <c r="BH299" s="152">
        <f t="shared" si="87"/>
        <v>0</v>
      </c>
      <c r="BI299" s="152">
        <f t="shared" si="88"/>
        <v>0</v>
      </c>
      <c r="BJ299" s="18" t="s">
        <v>158</v>
      </c>
      <c r="BK299" s="152">
        <f t="shared" si="89"/>
        <v>764.4</v>
      </c>
      <c r="BL299" s="18" t="s">
        <v>182</v>
      </c>
      <c r="BM299" s="18" t="s">
        <v>655</v>
      </c>
    </row>
    <row r="300" spans="2:65" s="1" customFormat="1" ht="25.5" customHeight="1">
      <c r="B300" s="31"/>
      <c r="C300" s="145" t="s">
        <v>407</v>
      </c>
      <c r="D300" s="145" t="s">
        <v>153</v>
      </c>
      <c r="E300" s="146" t="s">
        <v>656</v>
      </c>
      <c r="F300" s="217" t="s">
        <v>657</v>
      </c>
      <c r="G300" s="217"/>
      <c r="H300" s="217"/>
      <c r="I300" s="217"/>
      <c r="J300" s="147" t="s">
        <v>307</v>
      </c>
      <c r="K300" s="148">
        <v>14</v>
      </c>
      <c r="L300" s="218">
        <v>44.99</v>
      </c>
      <c r="M300" s="218"/>
      <c r="N300" s="218">
        <f t="shared" si="80"/>
        <v>629.86</v>
      </c>
      <c r="O300" s="218"/>
      <c r="P300" s="218"/>
      <c r="Q300" s="218"/>
      <c r="R300" s="33"/>
      <c r="T300" s="149" t="s">
        <v>19</v>
      </c>
      <c r="U300" s="40" t="s">
        <v>43</v>
      </c>
      <c r="V300" s="150">
        <v>0</v>
      </c>
      <c r="W300" s="150">
        <f t="shared" si="81"/>
        <v>0</v>
      </c>
      <c r="X300" s="150">
        <v>0</v>
      </c>
      <c r="Y300" s="150">
        <f t="shared" si="82"/>
        <v>0</v>
      </c>
      <c r="Z300" s="150">
        <v>0</v>
      </c>
      <c r="AA300" s="151">
        <f t="shared" si="83"/>
        <v>0</v>
      </c>
      <c r="AR300" s="18" t="s">
        <v>182</v>
      </c>
      <c r="AT300" s="18" t="s">
        <v>153</v>
      </c>
      <c r="AU300" s="18" t="s">
        <v>158</v>
      </c>
      <c r="AY300" s="18" t="s">
        <v>152</v>
      </c>
      <c r="BE300" s="152">
        <f t="shared" si="84"/>
        <v>0</v>
      </c>
      <c r="BF300" s="152">
        <f t="shared" si="85"/>
        <v>629.86</v>
      </c>
      <c r="BG300" s="152">
        <f t="shared" si="86"/>
        <v>0</v>
      </c>
      <c r="BH300" s="152">
        <f t="shared" si="87"/>
        <v>0</v>
      </c>
      <c r="BI300" s="152">
        <f t="shared" si="88"/>
        <v>0</v>
      </c>
      <c r="BJ300" s="18" t="s">
        <v>158</v>
      </c>
      <c r="BK300" s="152">
        <f t="shared" si="89"/>
        <v>629.86</v>
      </c>
      <c r="BL300" s="18" t="s">
        <v>182</v>
      </c>
      <c r="BM300" s="18" t="s">
        <v>658</v>
      </c>
    </row>
    <row r="301" spans="2:65" s="1" customFormat="1" ht="25.5" customHeight="1">
      <c r="B301" s="31"/>
      <c r="C301" s="145" t="s">
        <v>659</v>
      </c>
      <c r="D301" s="145" t="s">
        <v>153</v>
      </c>
      <c r="E301" s="146" t="s">
        <v>660</v>
      </c>
      <c r="F301" s="217" t="s">
        <v>661</v>
      </c>
      <c r="G301" s="217"/>
      <c r="H301" s="217"/>
      <c r="I301" s="217"/>
      <c r="J301" s="147" t="s">
        <v>307</v>
      </c>
      <c r="K301" s="148">
        <v>186</v>
      </c>
      <c r="L301" s="218">
        <v>0.34</v>
      </c>
      <c r="M301" s="218"/>
      <c r="N301" s="218">
        <f t="shared" si="80"/>
        <v>63.24</v>
      </c>
      <c r="O301" s="218"/>
      <c r="P301" s="218"/>
      <c r="Q301" s="218"/>
      <c r="R301" s="33"/>
      <c r="T301" s="149" t="s">
        <v>19</v>
      </c>
      <c r="U301" s="40" t="s">
        <v>43</v>
      </c>
      <c r="V301" s="150">
        <v>3.6999999999999998E-2</v>
      </c>
      <c r="W301" s="150">
        <f t="shared" si="81"/>
        <v>6.8819999999999997</v>
      </c>
      <c r="X301" s="150">
        <v>0</v>
      </c>
      <c r="Y301" s="150">
        <f t="shared" si="82"/>
        <v>0</v>
      </c>
      <c r="Z301" s="150">
        <v>0</v>
      </c>
      <c r="AA301" s="151">
        <f t="shared" si="83"/>
        <v>0</v>
      </c>
      <c r="AR301" s="18" t="s">
        <v>182</v>
      </c>
      <c r="AT301" s="18" t="s">
        <v>153</v>
      </c>
      <c r="AU301" s="18" t="s">
        <v>158</v>
      </c>
      <c r="AY301" s="18" t="s">
        <v>152</v>
      </c>
      <c r="BE301" s="152">
        <f t="shared" si="84"/>
        <v>0</v>
      </c>
      <c r="BF301" s="152">
        <f t="shared" si="85"/>
        <v>63.24</v>
      </c>
      <c r="BG301" s="152">
        <f t="shared" si="86"/>
        <v>0</v>
      </c>
      <c r="BH301" s="152">
        <f t="shared" si="87"/>
        <v>0</v>
      </c>
      <c r="BI301" s="152">
        <f t="shared" si="88"/>
        <v>0</v>
      </c>
      <c r="BJ301" s="18" t="s">
        <v>158</v>
      </c>
      <c r="BK301" s="152">
        <f t="shared" si="89"/>
        <v>63.24</v>
      </c>
      <c r="BL301" s="18" t="s">
        <v>182</v>
      </c>
      <c r="BM301" s="18" t="s">
        <v>662</v>
      </c>
    </row>
    <row r="302" spans="2:65" s="1" customFormat="1" ht="25.5" customHeight="1">
      <c r="B302" s="31"/>
      <c r="C302" s="145" t="s">
        <v>410</v>
      </c>
      <c r="D302" s="145" t="s">
        <v>153</v>
      </c>
      <c r="E302" s="146" t="s">
        <v>663</v>
      </c>
      <c r="F302" s="217" t="s">
        <v>664</v>
      </c>
      <c r="G302" s="217"/>
      <c r="H302" s="217"/>
      <c r="I302" s="217"/>
      <c r="J302" s="147" t="s">
        <v>236</v>
      </c>
      <c r="K302" s="148">
        <v>0.25</v>
      </c>
      <c r="L302" s="218">
        <v>24.75</v>
      </c>
      <c r="M302" s="218"/>
      <c r="N302" s="218">
        <f t="shared" si="80"/>
        <v>6.19</v>
      </c>
      <c r="O302" s="218"/>
      <c r="P302" s="218"/>
      <c r="Q302" s="218"/>
      <c r="R302" s="33"/>
      <c r="T302" s="149" t="s">
        <v>19</v>
      </c>
      <c r="U302" s="40" t="s">
        <v>43</v>
      </c>
      <c r="V302" s="150">
        <v>3.3690000000000002</v>
      </c>
      <c r="W302" s="150">
        <f t="shared" si="81"/>
        <v>0.84225000000000005</v>
      </c>
      <c r="X302" s="150">
        <v>0</v>
      </c>
      <c r="Y302" s="150">
        <f t="shared" si="82"/>
        <v>0</v>
      </c>
      <c r="Z302" s="150">
        <v>0</v>
      </c>
      <c r="AA302" s="151">
        <f t="shared" si="83"/>
        <v>0</v>
      </c>
      <c r="AR302" s="18" t="s">
        <v>182</v>
      </c>
      <c r="AT302" s="18" t="s">
        <v>153</v>
      </c>
      <c r="AU302" s="18" t="s">
        <v>158</v>
      </c>
      <c r="AY302" s="18" t="s">
        <v>152</v>
      </c>
      <c r="BE302" s="152">
        <f t="shared" si="84"/>
        <v>0</v>
      </c>
      <c r="BF302" s="152">
        <f t="shared" si="85"/>
        <v>6.19</v>
      </c>
      <c r="BG302" s="152">
        <f t="shared" si="86"/>
        <v>0</v>
      </c>
      <c r="BH302" s="152">
        <f t="shared" si="87"/>
        <v>0</v>
      </c>
      <c r="BI302" s="152">
        <f t="shared" si="88"/>
        <v>0</v>
      </c>
      <c r="BJ302" s="18" t="s">
        <v>158</v>
      </c>
      <c r="BK302" s="152">
        <f t="shared" si="89"/>
        <v>6.19</v>
      </c>
      <c r="BL302" s="18" t="s">
        <v>182</v>
      </c>
      <c r="BM302" s="18" t="s">
        <v>665</v>
      </c>
    </row>
    <row r="303" spans="2:65" s="9" customFormat="1" ht="29.85" customHeight="1">
      <c r="B303" s="134"/>
      <c r="C303" s="135"/>
      <c r="D303" s="144" t="s">
        <v>122</v>
      </c>
      <c r="E303" s="144"/>
      <c r="F303" s="144"/>
      <c r="G303" s="144"/>
      <c r="H303" s="144"/>
      <c r="I303" s="144"/>
      <c r="J303" s="144"/>
      <c r="K303" s="144"/>
      <c r="L303" s="144"/>
      <c r="M303" s="144"/>
      <c r="N303" s="226">
        <f>BK303</f>
        <v>1458.94</v>
      </c>
      <c r="O303" s="227"/>
      <c r="P303" s="227"/>
      <c r="Q303" s="227"/>
      <c r="R303" s="137"/>
      <c r="T303" s="138"/>
      <c r="U303" s="135"/>
      <c r="V303" s="135"/>
      <c r="W303" s="139">
        <f>SUM(W304:W312)</f>
        <v>11.594470000000001</v>
      </c>
      <c r="X303" s="135"/>
      <c r="Y303" s="139">
        <f>SUM(Y304:Y312)</f>
        <v>2.7125559760000001E-2</v>
      </c>
      <c r="Z303" s="135"/>
      <c r="AA303" s="140">
        <f>SUM(AA304:AA312)</f>
        <v>0</v>
      </c>
      <c r="AR303" s="141" t="s">
        <v>158</v>
      </c>
      <c r="AT303" s="142" t="s">
        <v>75</v>
      </c>
      <c r="AU303" s="142" t="s">
        <v>84</v>
      </c>
      <c r="AY303" s="141" t="s">
        <v>152</v>
      </c>
      <c r="BK303" s="143">
        <f>SUM(BK304:BK312)</f>
        <v>1458.94</v>
      </c>
    </row>
    <row r="304" spans="2:65" s="1" customFormat="1" ht="38.25" customHeight="1">
      <c r="B304" s="31"/>
      <c r="C304" s="145" t="s">
        <v>666</v>
      </c>
      <c r="D304" s="145" t="s">
        <v>153</v>
      </c>
      <c r="E304" s="146" t="s">
        <v>667</v>
      </c>
      <c r="F304" s="217" t="s">
        <v>668</v>
      </c>
      <c r="G304" s="217"/>
      <c r="H304" s="217"/>
      <c r="I304" s="217"/>
      <c r="J304" s="147" t="s">
        <v>203</v>
      </c>
      <c r="K304" s="148">
        <v>21</v>
      </c>
      <c r="L304" s="218">
        <v>10.53</v>
      </c>
      <c r="M304" s="218"/>
      <c r="N304" s="218">
        <f t="shared" ref="N304:N312" si="90">ROUND(L304*K304,2)</f>
        <v>221.13</v>
      </c>
      <c r="O304" s="218"/>
      <c r="P304" s="218"/>
      <c r="Q304" s="218"/>
      <c r="R304" s="33"/>
      <c r="T304" s="149" t="s">
        <v>19</v>
      </c>
      <c r="U304" s="40" t="s">
        <v>43</v>
      </c>
      <c r="V304" s="150">
        <v>0</v>
      </c>
      <c r="W304" s="150">
        <f t="shared" ref="W304:W312" si="91">V304*K304</f>
        <v>0</v>
      </c>
      <c r="X304" s="150">
        <v>0</v>
      </c>
      <c r="Y304" s="150">
        <f t="shared" ref="Y304:Y312" si="92">X304*K304</f>
        <v>0</v>
      </c>
      <c r="Z304" s="150">
        <v>0</v>
      </c>
      <c r="AA304" s="151">
        <f t="shared" ref="AA304:AA312" si="93">Z304*K304</f>
        <v>0</v>
      </c>
      <c r="AR304" s="18" t="s">
        <v>182</v>
      </c>
      <c r="AT304" s="18" t="s">
        <v>153</v>
      </c>
      <c r="AU304" s="18" t="s">
        <v>158</v>
      </c>
      <c r="AY304" s="18" t="s">
        <v>152</v>
      </c>
      <c r="BE304" s="152">
        <f t="shared" ref="BE304:BE312" si="94">IF(U304="základná",N304,0)</f>
        <v>0</v>
      </c>
      <c r="BF304" s="152">
        <f t="shared" ref="BF304:BF312" si="95">IF(U304="znížená",N304,0)</f>
        <v>221.13</v>
      </c>
      <c r="BG304" s="152">
        <f t="shared" ref="BG304:BG312" si="96">IF(U304="zákl. prenesená",N304,0)</f>
        <v>0</v>
      </c>
      <c r="BH304" s="152">
        <f t="shared" ref="BH304:BH312" si="97">IF(U304="zníž. prenesená",N304,0)</f>
        <v>0</v>
      </c>
      <c r="BI304" s="152">
        <f t="shared" ref="BI304:BI312" si="98">IF(U304="nulová",N304,0)</f>
        <v>0</v>
      </c>
      <c r="BJ304" s="18" t="s">
        <v>158</v>
      </c>
      <c r="BK304" s="152">
        <f t="shared" ref="BK304:BK312" si="99">ROUND(L304*K304,2)</f>
        <v>221.13</v>
      </c>
      <c r="BL304" s="18" t="s">
        <v>182</v>
      </c>
      <c r="BM304" s="18" t="s">
        <v>669</v>
      </c>
    </row>
    <row r="305" spans="2:65" s="1" customFormat="1" ht="25.5" customHeight="1">
      <c r="B305" s="31"/>
      <c r="C305" s="145" t="s">
        <v>414</v>
      </c>
      <c r="D305" s="145" t="s">
        <v>153</v>
      </c>
      <c r="E305" s="146" t="s">
        <v>670</v>
      </c>
      <c r="F305" s="217" t="s">
        <v>671</v>
      </c>
      <c r="G305" s="217"/>
      <c r="H305" s="217"/>
      <c r="I305" s="217"/>
      <c r="J305" s="147" t="s">
        <v>203</v>
      </c>
      <c r="K305" s="148">
        <v>21</v>
      </c>
      <c r="L305" s="218">
        <v>17.920000000000002</v>
      </c>
      <c r="M305" s="218"/>
      <c r="N305" s="218">
        <f t="shared" si="90"/>
        <v>376.32</v>
      </c>
      <c r="O305" s="218"/>
      <c r="P305" s="218"/>
      <c r="Q305" s="218"/>
      <c r="R305" s="33"/>
      <c r="T305" s="149" t="s">
        <v>19</v>
      </c>
      <c r="U305" s="40" t="s">
        <v>43</v>
      </c>
      <c r="V305" s="150">
        <v>0.24435000000000001</v>
      </c>
      <c r="W305" s="150">
        <f t="shared" si="91"/>
        <v>5.1313500000000003</v>
      </c>
      <c r="X305" s="150">
        <v>5.9599999999999996E-4</v>
      </c>
      <c r="Y305" s="150">
        <f t="shared" si="92"/>
        <v>1.2515999999999999E-2</v>
      </c>
      <c r="Z305" s="150">
        <v>0</v>
      </c>
      <c r="AA305" s="151">
        <f t="shared" si="93"/>
        <v>0</v>
      </c>
      <c r="AR305" s="18" t="s">
        <v>182</v>
      </c>
      <c r="AT305" s="18" t="s">
        <v>153</v>
      </c>
      <c r="AU305" s="18" t="s">
        <v>158</v>
      </c>
      <c r="AY305" s="18" t="s">
        <v>152</v>
      </c>
      <c r="BE305" s="152">
        <f t="shared" si="94"/>
        <v>0</v>
      </c>
      <c r="BF305" s="152">
        <f t="shared" si="95"/>
        <v>376.32</v>
      </c>
      <c r="BG305" s="152">
        <f t="shared" si="96"/>
        <v>0</v>
      </c>
      <c r="BH305" s="152">
        <f t="shared" si="97"/>
        <v>0</v>
      </c>
      <c r="BI305" s="152">
        <f t="shared" si="98"/>
        <v>0</v>
      </c>
      <c r="BJ305" s="18" t="s">
        <v>158</v>
      </c>
      <c r="BK305" s="152">
        <f t="shared" si="99"/>
        <v>376.32</v>
      </c>
      <c r="BL305" s="18" t="s">
        <v>182</v>
      </c>
      <c r="BM305" s="18" t="s">
        <v>672</v>
      </c>
    </row>
    <row r="306" spans="2:65" s="1" customFormat="1" ht="38.25" customHeight="1">
      <c r="B306" s="31"/>
      <c r="C306" s="145" t="s">
        <v>673</v>
      </c>
      <c r="D306" s="145" t="s">
        <v>153</v>
      </c>
      <c r="E306" s="146" t="s">
        <v>674</v>
      </c>
      <c r="F306" s="217" t="s">
        <v>675</v>
      </c>
      <c r="G306" s="217"/>
      <c r="H306" s="217"/>
      <c r="I306" s="217"/>
      <c r="J306" s="147" t="s">
        <v>203</v>
      </c>
      <c r="K306" s="148">
        <v>21</v>
      </c>
      <c r="L306" s="218">
        <v>24.64</v>
      </c>
      <c r="M306" s="218"/>
      <c r="N306" s="218">
        <f t="shared" si="90"/>
        <v>517.44000000000005</v>
      </c>
      <c r="O306" s="218"/>
      <c r="P306" s="218"/>
      <c r="Q306" s="218"/>
      <c r="R306" s="33"/>
      <c r="T306" s="149" t="s">
        <v>19</v>
      </c>
      <c r="U306" s="40" t="s">
        <v>43</v>
      </c>
      <c r="V306" s="150">
        <v>0.16624</v>
      </c>
      <c r="W306" s="150">
        <f t="shared" si="91"/>
        <v>3.4910399999999999</v>
      </c>
      <c r="X306" s="150">
        <v>4.0000000000000002E-4</v>
      </c>
      <c r="Y306" s="150">
        <f t="shared" si="92"/>
        <v>8.4000000000000012E-3</v>
      </c>
      <c r="Z306" s="150">
        <v>0</v>
      </c>
      <c r="AA306" s="151">
        <f t="shared" si="93"/>
        <v>0</v>
      </c>
      <c r="AR306" s="18" t="s">
        <v>182</v>
      </c>
      <c r="AT306" s="18" t="s">
        <v>153</v>
      </c>
      <c r="AU306" s="18" t="s">
        <v>158</v>
      </c>
      <c r="AY306" s="18" t="s">
        <v>152</v>
      </c>
      <c r="BE306" s="152">
        <f t="shared" si="94"/>
        <v>0</v>
      </c>
      <c r="BF306" s="152">
        <f t="shared" si="95"/>
        <v>517.44000000000005</v>
      </c>
      <c r="BG306" s="152">
        <f t="shared" si="96"/>
        <v>0</v>
      </c>
      <c r="BH306" s="152">
        <f t="shared" si="97"/>
        <v>0</v>
      </c>
      <c r="BI306" s="152">
        <f t="shared" si="98"/>
        <v>0</v>
      </c>
      <c r="BJ306" s="18" t="s">
        <v>158</v>
      </c>
      <c r="BK306" s="152">
        <f t="shared" si="99"/>
        <v>517.44000000000005</v>
      </c>
      <c r="BL306" s="18" t="s">
        <v>182</v>
      </c>
      <c r="BM306" s="18" t="s">
        <v>676</v>
      </c>
    </row>
    <row r="307" spans="2:65" s="1" customFormat="1" ht="25.5" customHeight="1">
      <c r="B307" s="31"/>
      <c r="C307" s="145" t="s">
        <v>417</v>
      </c>
      <c r="D307" s="145" t="s">
        <v>153</v>
      </c>
      <c r="E307" s="146" t="s">
        <v>677</v>
      </c>
      <c r="F307" s="217" t="s">
        <v>678</v>
      </c>
      <c r="G307" s="217"/>
      <c r="H307" s="217"/>
      <c r="I307" s="217"/>
      <c r="J307" s="147" t="s">
        <v>203</v>
      </c>
      <c r="K307" s="148">
        <v>4</v>
      </c>
      <c r="L307" s="218">
        <v>8.31</v>
      </c>
      <c r="M307" s="218"/>
      <c r="N307" s="218">
        <f t="shared" si="90"/>
        <v>33.24</v>
      </c>
      <c r="O307" s="218"/>
      <c r="P307" s="218"/>
      <c r="Q307" s="218"/>
      <c r="R307" s="33"/>
      <c r="T307" s="149" t="s">
        <v>19</v>
      </c>
      <c r="U307" s="40" t="s">
        <v>43</v>
      </c>
      <c r="V307" s="150">
        <v>0.19522</v>
      </c>
      <c r="W307" s="150">
        <f t="shared" si="91"/>
        <v>0.78088000000000002</v>
      </c>
      <c r="X307" s="150">
        <v>3.6000000000000002E-4</v>
      </c>
      <c r="Y307" s="150">
        <f t="shared" si="92"/>
        <v>1.4400000000000001E-3</v>
      </c>
      <c r="Z307" s="150">
        <v>0</v>
      </c>
      <c r="AA307" s="151">
        <f t="shared" si="93"/>
        <v>0</v>
      </c>
      <c r="AR307" s="18" t="s">
        <v>182</v>
      </c>
      <c r="AT307" s="18" t="s">
        <v>153</v>
      </c>
      <c r="AU307" s="18" t="s">
        <v>158</v>
      </c>
      <c r="AY307" s="18" t="s">
        <v>152</v>
      </c>
      <c r="BE307" s="152">
        <f t="shared" si="94"/>
        <v>0</v>
      </c>
      <c r="BF307" s="152">
        <f t="shared" si="95"/>
        <v>33.24</v>
      </c>
      <c r="BG307" s="152">
        <f t="shared" si="96"/>
        <v>0</v>
      </c>
      <c r="BH307" s="152">
        <f t="shared" si="97"/>
        <v>0</v>
      </c>
      <c r="BI307" s="152">
        <f t="shared" si="98"/>
        <v>0</v>
      </c>
      <c r="BJ307" s="18" t="s">
        <v>158</v>
      </c>
      <c r="BK307" s="152">
        <f t="shared" si="99"/>
        <v>33.24</v>
      </c>
      <c r="BL307" s="18" t="s">
        <v>182</v>
      </c>
      <c r="BM307" s="18" t="s">
        <v>679</v>
      </c>
    </row>
    <row r="308" spans="2:65" s="1" customFormat="1" ht="25.5" customHeight="1">
      <c r="B308" s="31"/>
      <c r="C308" s="145" t="s">
        <v>680</v>
      </c>
      <c r="D308" s="145" t="s">
        <v>153</v>
      </c>
      <c r="E308" s="146" t="s">
        <v>681</v>
      </c>
      <c r="F308" s="217" t="s">
        <v>682</v>
      </c>
      <c r="G308" s="217"/>
      <c r="H308" s="217"/>
      <c r="I308" s="217"/>
      <c r="J308" s="147" t="s">
        <v>203</v>
      </c>
      <c r="K308" s="148">
        <v>1</v>
      </c>
      <c r="L308" s="218">
        <v>46.19</v>
      </c>
      <c r="M308" s="218"/>
      <c r="N308" s="218">
        <f t="shared" si="90"/>
        <v>46.19</v>
      </c>
      <c r="O308" s="218"/>
      <c r="P308" s="218"/>
      <c r="Q308" s="218"/>
      <c r="R308" s="33"/>
      <c r="T308" s="149" t="s">
        <v>19</v>
      </c>
      <c r="U308" s="40" t="s">
        <v>43</v>
      </c>
      <c r="V308" s="150">
        <v>0.21018999999999999</v>
      </c>
      <c r="W308" s="150">
        <f t="shared" si="91"/>
        <v>0.21018999999999999</v>
      </c>
      <c r="X308" s="150">
        <v>3.1599999999999998E-4</v>
      </c>
      <c r="Y308" s="150">
        <f t="shared" si="92"/>
        <v>3.1599999999999998E-4</v>
      </c>
      <c r="Z308" s="150">
        <v>0</v>
      </c>
      <c r="AA308" s="151">
        <f t="shared" si="93"/>
        <v>0</v>
      </c>
      <c r="AR308" s="18" t="s">
        <v>182</v>
      </c>
      <c r="AT308" s="18" t="s">
        <v>153</v>
      </c>
      <c r="AU308" s="18" t="s">
        <v>158</v>
      </c>
      <c r="AY308" s="18" t="s">
        <v>152</v>
      </c>
      <c r="BE308" s="152">
        <f t="shared" si="94"/>
        <v>0</v>
      </c>
      <c r="BF308" s="152">
        <f t="shared" si="95"/>
        <v>46.19</v>
      </c>
      <c r="BG308" s="152">
        <f t="shared" si="96"/>
        <v>0</v>
      </c>
      <c r="BH308" s="152">
        <f t="shared" si="97"/>
        <v>0</v>
      </c>
      <c r="BI308" s="152">
        <f t="shared" si="98"/>
        <v>0</v>
      </c>
      <c r="BJ308" s="18" t="s">
        <v>158</v>
      </c>
      <c r="BK308" s="152">
        <f t="shared" si="99"/>
        <v>46.19</v>
      </c>
      <c r="BL308" s="18" t="s">
        <v>182</v>
      </c>
      <c r="BM308" s="18" t="s">
        <v>683</v>
      </c>
    </row>
    <row r="309" spans="2:65" s="1" customFormat="1" ht="25.5" customHeight="1">
      <c r="B309" s="31"/>
      <c r="C309" s="145" t="s">
        <v>421</v>
      </c>
      <c r="D309" s="145" t="s">
        <v>153</v>
      </c>
      <c r="E309" s="146" t="s">
        <v>684</v>
      </c>
      <c r="F309" s="217" t="s">
        <v>685</v>
      </c>
      <c r="G309" s="217"/>
      <c r="H309" s="217"/>
      <c r="I309" s="217"/>
      <c r="J309" s="147" t="s">
        <v>203</v>
      </c>
      <c r="K309" s="148">
        <v>21</v>
      </c>
      <c r="L309" s="218">
        <v>5.2</v>
      </c>
      <c r="M309" s="218"/>
      <c r="N309" s="218">
        <f t="shared" si="90"/>
        <v>109.2</v>
      </c>
      <c r="O309" s="218"/>
      <c r="P309" s="218"/>
      <c r="Q309" s="218"/>
      <c r="R309" s="33"/>
      <c r="T309" s="149" t="s">
        <v>19</v>
      </c>
      <c r="U309" s="40" t="s">
        <v>43</v>
      </c>
      <c r="V309" s="150">
        <v>7.7170000000000002E-2</v>
      </c>
      <c r="W309" s="150">
        <f t="shared" si="91"/>
        <v>1.6205700000000001</v>
      </c>
      <c r="X309" s="150">
        <v>1.7638855999999999E-4</v>
      </c>
      <c r="Y309" s="150">
        <f t="shared" si="92"/>
        <v>3.7041597599999998E-3</v>
      </c>
      <c r="Z309" s="150">
        <v>0</v>
      </c>
      <c r="AA309" s="151">
        <f t="shared" si="93"/>
        <v>0</v>
      </c>
      <c r="AR309" s="18" t="s">
        <v>182</v>
      </c>
      <c r="AT309" s="18" t="s">
        <v>153</v>
      </c>
      <c r="AU309" s="18" t="s">
        <v>158</v>
      </c>
      <c r="AY309" s="18" t="s">
        <v>152</v>
      </c>
      <c r="BE309" s="152">
        <f t="shared" si="94"/>
        <v>0</v>
      </c>
      <c r="BF309" s="152">
        <f t="shared" si="95"/>
        <v>109.2</v>
      </c>
      <c r="BG309" s="152">
        <f t="shared" si="96"/>
        <v>0</v>
      </c>
      <c r="BH309" s="152">
        <f t="shared" si="97"/>
        <v>0</v>
      </c>
      <c r="BI309" s="152">
        <f t="shared" si="98"/>
        <v>0</v>
      </c>
      <c r="BJ309" s="18" t="s">
        <v>158</v>
      </c>
      <c r="BK309" s="152">
        <f t="shared" si="99"/>
        <v>109.2</v>
      </c>
      <c r="BL309" s="18" t="s">
        <v>182</v>
      </c>
      <c r="BM309" s="18" t="s">
        <v>686</v>
      </c>
    </row>
    <row r="310" spans="2:65" s="1" customFormat="1" ht="16.5" customHeight="1">
      <c r="B310" s="31"/>
      <c r="C310" s="145" t="s">
        <v>687</v>
      </c>
      <c r="D310" s="145" t="s">
        <v>153</v>
      </c>
      <c r="E310" s="146" t="s">
        <v>688</v>
      </c>
      <c r="F310" s="217" t="s">
        <v>689</v>
      </c>
      <c r="G310" s="217"/>
      <c r="H310" s="217"/>
      <c r="I310" s="217"/>
      <c r="J310" s="147" t="s">
        <v>203</v>
      </c>
      <c r="K310" s="148">
        <v>1</v>
      </c>
      <c r="L310" s="218">
        <v>12.85</v>
      </c>
      <c r="M310" s="218"/>
      <c r="N310" s="218">
        <f t="shared" si="90"/>
        <v>12.85</v>
      </c>
      <c r="O310" s="218"/>
      <c r="P310" s="218"/>
      <c r="Q310" s="218"/>
      <c r="R310" s="33"/>
      <c r="T310" s="149" t="s">
        <v>19</v>
      </c>
      <c r="U310" s="40" t="s">
        <v>43</v>
      </c>
      <c r="V310" s="150">
        <v>0</v>
      </c>
      <c r="W310" s="150">
        <f t="shared" si="91"/>
        <v>0</v>
      </c>
      <c r="X310" s="150">
        <v>0</v>
      </c>
      <c r="Y310" s="150">
        <f t="shared" si="92"/>
        <v>0</v>
      </c>
      <c r="Z310" s="150">
        <v>0</v>
      </c>
      <c r="AA310" s="151">
        <f t="shared" si="93"/>
        <v>0</v>
      </c>
      <c r="AR310" s="18" t="s">
        <v>182</v>
      </c>
      <c r="AT310" s="18" t="s">
        <v>153</v>
      </c>
      <c r="AU310" s="18" t="s">
        <v>158</v>
      </c>
      <c r="AY310" s="18" t="s">
        <v>152</v>
      </c>
      <c r="BE310" s="152">
        <f t="shared" si="94"/>
        <v>0</v>
      </c>
      <c r="BF310" s="152">
        <f t="shared" si="95"/>
        <v>12.85</v>
      </c>
      <c r="BG310" s="152">
        <f t="shared" si="96"/>
        <v>0</v>
      </c>
      <c r="BH310" s="152">
        <f t="shared" si="97"/>
        <v>0</v>
      </c>
      <c r="BI310" s="152">
        <f t="shared" si="98"/>
        <v>0</v>
      </c>
      <c r="BJ310" s="18" t="s">
        <v>158</v>
      </c>
      <c r="BK310" s="152">
        <f t="shared" si="99"/>
        <v>12.85</v>
      </c>
      <c r="BL310" s="18" t="s">
        <v>182</v>
      </c>
      <c r="BM310" s="18" t="s">
        <v>690</v>
      </c>
    </row>
    <row r="311" spans="2:65" s="1" customFormat="1" ht="25.5" customHeight="1">
      <c r="B311" s="31"/>
      <c r="C311" s="145" t="s">
        <v>424</v>
      </c>
      <c r="D311" s="145" t="s">
        <v>153</v>
      </c>
      <c r="E311" s="146" t="s">
        <v>691</v>
      </c>
      <c r="F311" s="217" t="s">
        <v>692</v>
      </c>
      <c r="G311" s="217"/>
      <c r="H311" s="217"/>
      <c r="I311" s="217"/>
      <c r="J311" s="147" t="s">
        <v>203</v>
      </c>
      <c r="K311" s="148">
        <v>1</v>
      </c>
      <c r="L311" s="218">
        <v>113.27</v>
      </c>
      <c r="M311" s="218"/>
      <c r="N311" s="218">
        <f t="shared" si="90"/>
        <v>113.27</v>
      </c>
      <c r="O311" s="218"/>
      <c r="P311" s="218"/>
      <c r="Q311" s="218"/>
      <c r="R311" s="33"/>
      <c r="T311" s="149" t="s">
        <v>19</v>
      </c>
      <c r="U311" s="40" t="s">
        <v>43</v>
      </c>
      <c r="V311" s="150">
        <v>0</v>
      </c>
      <c r="W311" s="150">
        <f t="shared" si="91"/>
        <v>0</v>
      </c>
      <c r="X311" s="150">
        <v>0</v>
      </c>
      <c r="Y311" s="150">
        <f t="shared" si="92"/>
        <v>0</v>
      </c>
      <c r="Z311" s="150">
        <v>0</v>
      </c>
      <c r="AA311" s="151">
        <f t="shared" si="93"/>
        <v>0</v>
      </c>
      <c r="AR311" s="18" t="s">
        <v>182</v>
      </c>
      <c r="AT311" s="18" t="s">
        <v>153</v>
      </c>
      <c r="AU311" s="18" t="s">
        <v>158</v>
      </c>
      <c r="AY311" s="18" t="s">
        <v>152</v>
      </c>
      <c r="BE311" s="152">
        <f t="shared" si="94"/>
        <v>0</v>
      </c>
      <c r="BF311" s="152">
        <f t="shared" si="95"/>
        <v>113.27</v>
      </c>
      <c r="BG311" s="152">
        <f t="shared" si="96"/>
        <v>0</v>
      </c>
      <c r="BH311" s="152">
        <f t="shared" si="97"/>
        <v>0</v>
      </c>
      <c r="BI311" s="152">
        <f t="shared" si="98"/>
        <v>0</v>
      </c>
      <c r="BJ311" s="18" t="s">
        <v>158</v>
      </c>
      <c r="BK311" s="152">
        <f t="shared" si="99"/>
        <v>113.27</v>
      </c>
      <c r="BL311" s="18" t="s">
        <v>182</v>
      </c>
      <c r="BM311" s="18" t="s">
        <v>693</v>
      </c>
    </row>
    <row r="312" spans="2:65" s="1" customFormat="1" ht="25.5" customHeight="1">
      <c r="B312" s="31"/>
      <c r="C312" s="145" t="s">
        <v>694</v>
      </c>
      <c r="D312" s="145" t="s">
        <v>153</v>
      </c>
      <c r="E312" s="146" t="s">
        <v>695</v>
      </c>
      <c r="F312" s="217" t="s">
        <v>696</v>
      </c>
      <c r="G312" s="217"/>
      <c r="H312" s="217"/>
      <c r="I312" s="217"/>
      <c r="J312" s="147" t="s">
        <v>203</v>
      </c>
      <c r="K312" s="148">
        <v>1</v>
      </c>
      <c r="L312" s="218">
        <v>29.3</v>
      </c>
      <c r="M312" s="218"/>
      <c r="N312" s="218">
        <f t="shared" si="90"/>
        <v>29.3</v>
      </c>
      <c r="O312" s="218"/>
      <c r="P312" s="218"/>
      <c r="Q312" s="218"/>
      <c r="R312" s="33"/>
      <c r="T312" s="149" t="s">
        <v>19</v>
      </c>
      <c r="U312" s="40" t="s">
        <v>43</v>
      </c>
      <c r="V312" s="150">
        <v>0.36043999999999998</v>
      </c>
      <c r="W312" s="150">
        <f t="shared" si="91"/>
        <v>0.36043999999999998</v>
      </c>
      <c r="X312" s="150">
        <v>7.494E-4</v>
      </c>
      <c r="Y312" s="150">
        <f t="shared" si="92"/>
        <v>7.494E-4</v>
      </c>
      <c r="Z312" s="150">
        <v>0</v>
      </c>
      <c r="AA312" s="151">
        <f t="shared" si="93"/>
        <v>0</v>
      </c>
      <c r="AR312" s="18" t="s">
        <v>182</v>
      </c>
      <c r="AT312" s="18" t="s">
        <v>153</v>
      </c>
      <c r="AU312" s="18" t="s">
        <v>158</v>
      </c>
      <c r="AY312" s="18" t="s">
        <v>152</v>
      </c>
      <c r="BE312" s="152">
        <f t="shared" si="94"/>
        <v>0</v>
      </c>
      <c r="BF312" s="152">
        <f t="shared" si="95"/>
        <v>29.3</v>
      </c>
      <c r="BG312" s="152">
        <f t="shared" si="96"/>
        <v>0</v>
      </c>
      <c r="BH312" s="152">
        <f t="shared" si="97"/>
        <v>0</v>
      </c>
      <c r="BI312" s="152">
        <f t="shared" si="98"/>
        <v>0</v>
      </c>
      <c r="BJ312" s="18" t="s">
        <v>158</v>
      </c>
      <c r="BK312" s="152">
        <f t="shared" si="99"/>
        <v>29.3</v>
      </c>
      <c r="BL312" s="18" t="s">
        <v>182</v>
      </c>
      <c r="BM312" s="18" t="s">
        <v>697</v>
      </c>
    </row>
    <row r="313" spans="2:65" s="9" customFormat="1" ht="29.85" customHeight="1">
      <c r="B313" s="134"/>
      <c r="C313" s="135"/>
      <c r="D313" s="144" t="s">
        <v>123</v>
      </c>
      <c r="E313" s="144"/>
      <c r="F313" s="144"/>
      <c r="G313" s="144"/>
      <c r="H313" s="144"/>
      <c r="I313" s="144"/>
      <c r="J313" s="144"/>
      <c r="K313" s="144"/>
      <c r="L313" s="144"/>
      <c r="M313" s="144"/>
      <c r="N313" s="226">
        <f>BK313</f>
        <v>2511.5300000000002</v>
      </c>
      <c r="O313" s="227"/>
      <c r="P313" s="227"/>
      <c r="Q313" s="227"/>
      <c r="R313" s="137"/>
      <c r="T313" s="138"/>
      <c r="U313" s="135"/>
      <c r="V313" s="135"/>
      <c r="W313" s="139">
        <f>SUM(W314:W323)</f>
        <v>0</v>
      </c>
      <c r="X313" s="135"/>
      <c r="Y313" s="139">
        <f>SUM(Y314:Y323)</f>
        <v>0</v>
      </c>
      <c r="Z313" s="135"/>
      <c r="AA313" s="140">
        <f>SUM(AA314:AA323)</f>
        <v>0</v>
      </c>
      <c r="AR313" s="141" t="s">
        <v>158</v>
      </c>
      <c r="AT313" s="142" t="s">
        <v>75</v>
      </c>
      <c r="AU313" s="142" t="s">
        <v>84</v>
      </c>
      <c r="AY313" s="141" t="s">
        <v>152</v>
      </c>
      <c r="BK313" s="143">
        <f>SUM(BK314:BK323)</f>
        <v>2511.5300000000002</v>
      </c>
    </row>
    <row r="314" spans="2:65" s="1" customFormat="1" ht="25.5" customHeight="1">
      <c r="B314" s="31"/>
      <c r="C314" s="145" t="s">
        <v>428</v>
      </c>
      <c r="D314" s="145" t="s">
        <v>153</v>
      </c>
      <c r="E314" s="146" t="s">
        <v>698</v>
      </c>
      <c r="F314" s="217" t="s">
        <v>699</v>
      </c>
      <c r="G314" s="217"/>
      <c r="H314" s="217"/>
      <c r="I314" s="217"/>
      <c r="J314" s="147" t="s">
        <v>549</v>
      </c>
      <c r="K314" s="148">
        <v>21</v>
      </c>
      <c r="L314" s="218">
        <v>21.54</v>
      </c>
      <c r="M314" s="218"/>
      <c r="N314" s="218">
        <f t="shared" ref="N314:N323" si="100">ROUND(L314*K314,2)</f>
        <v>452.34</v>
      </c>
      <c r="O314" s="218"/>
      <c r="P314" s="218"/>
      <c r="Q314" s="218"/>
      <c r="R314" s="33"/>
      <c r="T314" s="149" t="s">
        <v>19</v>
      </c>
      <c r="U314" s="40" t="s">
        <v>43</v>
      </c>
      <c r="V314" s="150">
        <v>0</v>
      </c>
      <c r="W314" s="150">
        <f t="shared" ref="W314:W323" si="101">V314*K314</f>
        <v>0</v>
      </c>
      <c r="X314" s="150">
        <v>0</v>
      </c>
      <c r="Y314" s="150">
        <f t="shared" ref="Y314:Y323" si="102">X314*K314</f>
        <v>0</v>
      </c>
      <c r="Z314" s="150">
        <v>0</v>
      </c>
      <c r="AA314" s="151">
        <f t="shared" ref="AA314:AA323" si="103">Z314*K314</f>
        <v>0</v>
      </c>
      <c r="AR314" s="18" t="s">
        <v>182</v>
      </c>
      <c r="AT314" s="18" t="s">
        <v>153</v>
      </c>
      <c r="AU314" s="18" t="s">
        <v>158</v>
      </c>
      <c r="AY314" s="18" t="s">
        <v>152</v>
      </c>
      <c r="BE314" s="152">
        <f t="shared" ref="BE314:BE323" si="104">IF(U314="základná",N314,0)</f>
        <v>0</v>
      </c>
      <c r="BF314" s="152">
        <f t="shared" ref="BF314:BF323" si="105">IF(U314="znížená",N314,0)</f>
        <v>452.34</v>
      </c>
      <c r="BG314" s="152">
        <f t="shared" ref="BG314:BG323" si="106">IF(U314="zákl. prenesená",N314,0)</f>
        <v>0</v>
      </c>
      <c r="BH314" s="152">
        <f t="shared" ref="BH314:BH323" si="107">IF(U314="zníž. prenesená",N314,0)</f>
        <v>0</v>
      </c>
      <c r="BI314" s="152">
        <f t="shared" ref="BI314:BI323" si="108">IF(U314="nulová",N314,0)</f>
        <v>0</v>
      </c>
      <c r="BJ314" s="18" t="s">
        <v>158</v>
      </c>
      <c r="BK314" s="152">
        <f t="shared" ref="BK314:BK323" si="109">ROUND(L314*K314,2)</f>
        <v>452.34</v>
      </c>
      <c r="BL314" s="18" t="s">
        <v>182</v>
      </c>
      <c r="BM314" s="18" t="s">
        <v>700</v>
      </c>
    </row>
    <row r="315" spans="2:65" s="1" customFormat="1" ht="25.5" customHeight="1">
      <c r="B315" s="31"/>
      <c r="C315" s="153" t="s">
        <v>701</v>
      </c>
      <c r="D315" s="153" t="s">
        <v>184</v>
      </c>
      <c r="E315" s="154" t="s">
        <v>702</v>
      </c>
      <c r="F315" s="219" t="s">
        <v>703</v>
      </c>
      <c r="G315" s="219"/>
      <c r="H315" s="219"/>
      <c r="I315" s="219"/>
      <c r="J315" s="155" t="s">
        <v>203</v>
      </c>
      <c r="K315" s="156">
        <v>2</v>
      </c>
      <c r="L315" s="220">
        <v>74.680000000000007</v>
      </c>
      <c r="M315" s="220"/>
      <c r="N315" s="220">
        <f t="shared" si="100"/>
        <v>149.36000000000001</v>
      </c>
      <c r="O315" s="218"/>
      <c r="P315" s="218"/>
      <c r="Q315" s="218"/>
      <c r="R315" s="33"/>
      <c r="T315" s="149" t="s">
        <v>19</v>
      </c>
      <c r="U315" s="40" t="s">
        <v>43</v>
      </c>
      <c r="V315" s="150">
        <v>0</v>
      </c>
      <c r="W315" s="150">
        <f t="shared" si="101"/>
        <v>0</v>
      </c>
      <c r="X315" s="150">
        <v>0</v>
      </c>
      <c r="Y315" s="150">
        <f t="shared" si="102"/>
        <v>0</v>
      </c>
      <c r="Z315" s="150">
        <v>0</v>
      </c>
      <c r="AA315" s="151">
        <f t="shared" si="103"/>
        <v>0</v>
      </c>
      <c r="AR315" s="18" t="s">
        <v>211</v>
      </c>
      <c r="AT315" s="18" t="s">
        <v>184</v>
      </c>
      <c r="AU315" s="18" t="s">
        <v>158</v>
      </c>
      <c r="AY315" s="18" t="s">
        <v>152</v>
      </c>
      <c r="BE315" s="152">
        <f t="shared" si="104"/>
        <v>0</v>
      </c>
      <c r="BF315" s="152">
        <f t="shared" si="105"/>
        <v>149.36000000000001</v>
      </c>
      <c r="BG315" s="152">
        <f t="shared" si="106"/>
        <v>0</v>
      </c>
      <c r="BH315" s="152">
        <f t="shared" si="107"/>
        <v>0</v>
      </c>
      <c r="BI315" s="152">
        <f t="shared" si="108"/>
        <v>0</v>
      </c>
      <c r="BJ315" s="18" t="s">
        <v>158</v>
      </c>
      <c r="BK315" s="152">
        <f t="shared" si="109"/>
        <v>149.36000000000001</v>
      </c>
      <c r="BL315" s="18" t="s">
        <v>182</v>
      </c>
      <c r="BM315" s="18" t="s">
        <v>704</v>
      </c>
    </row>
    <row r="316" spans="2:65" s="1" customFormat="1" ht="25.5" customHeight="1">
      <c r="B316" s="31"/>
      <c r="C316" s="153" t="s">
        <v>431</v>
      </c>
      <c r="D316" s="153" t="s">
        <v>184</v>
      </c>
      <c r="E316" s="154" t="s">
        <v>705</v>
      </c>
      <c r="F316" s="219" t="s">
        <v>706</v>
      </c>
      <c r="G316" s="219"/>
      <c r="H316" s="219"/>
      <c r="I316" s="219"/>
      <c r="J316" s="155" t="s">
        <v>203</v>
      </c>
      <c r="K316" s="156">
        <v>2</v>
      </c>
      <c r="L316" s="220">
        <v>94.19</v>
      </c>
      <c r="M316" s="220"/>
      <c r="N316" s="220">
        <f t="shared" si="100"/>
        <v>188.38</v>
      </c>
      <c r="O316" s="218"/>
      <c r="P316" s="218"/>
      <c r="Q316" s="218"/>
      <c r="R316" s="33"/>
      <c r="T316" s="149" t="s">
        <v>19</v>
      </c>
      <c r="U316" s="40" t="s">
        <v>43</v>
      </c>
      <c r="V316" s="150">
        <v>0</v>
      </c>
      <c r="W316" s="150">
        <f t="shared" si="101"/>
        <v>0</v>
      </c>
      <c r="X316" s="150">
        <v>0</v>
      </c>
      <c r="Y316" s="150">
        <f t="shared" si="102"/>
        <v>0</v>
      </c>
      <c r="Z316" s="150">
        <v>0</v>
      </c>
      <c r="AA316" s="151">
        <f t="shared" si="103"/>
        <v>0</v>
      </c>
      <c r="AR316" s="18" t="s">
        <v>211</v>
      </c>
      <c r="AT316" s="18" t="s">
        <v>184</v>
      </c>
      <c r="AU316" s="18" t="s">
        <v>158</v>
      </c>
      <c r="AY316" s="18" t="s">
        <v>152</v>
      </c>
      <c r="BE316" s="152">
        <f t="shared" si="104"/>
        <v>0</v>
      </c>
      <c r="BF316" s="152">
        <f t="shared" si="105"/>
        <v>188.38</v>
      </c>
      <c r="BG316" s="152">
        <f t="shared" si="106"/>
        <v>0</v>
      </c>
      <c r="BH316" s="152">
        <f t="shared" si="107"/>
        <v>0</v>
      </c>
      <c r="BI316" s="152">
        <f t="shared" si="108"/>
        <v>0</v>
      </c>
      <c r="BJ316" s="18" t="s">
        <v>158</v>
      </c>
      <c r="BK316" s="152">
        <f t="shared" si="109"/>
        <v>188.38</v>
      </c>
      <c r="BL316" s="18" t="s">
        <v>182</v>
      </c>
      <c r="BM316" s="18" t="s">
        <v>707</v>
      </c>
    </row>
    <row r="317" spans="2:65" s="1" customFormat="1" ht="25.5" customHeight="1">
      <c r="B317" s="31"/>
      <c r="C317" s="153" t="s">
        <v>708</v>
      </c>
      <c r="D317" s="153" t="s">
        <v>184</v>
      </c>
      <c r="E317" s="154" t="s">
        <v>709</v>
      </c>
      <c r="F317" s="219" t="s">
        <v>710</v>
      </c>
      <c r="G317" s="219"/>
      <c r="H317" s="219"/>
      <c r="I317" s="219"/>
      <c r="J317" s="155" t="s">
        <v>203</v>
      </c>
      <c r="K317" s="156">
        <v>1</v>
      </c>
      <c r="L317" s="220">
        <v>68.77</v>
      </c>
      <c r="M317" s="220"/>
      <c r="N317" s="220">
        <f t="shared" si="100"/>
        <v>68.77</v>
      </c>
      <c r="O317" s="218"/>
      <c r="P317" s="218"/>
      <c r="Q317" s="218"/>
      <c r="R317" s="33"/>
      <c r="T317" s="149" t="s">
        <v>19</v>
      </c>
      <c r="U317" s="40" t="s">
        <v>43</v>
      </c>
      <c r="V317" s="150">
        <v>0</v>
      </c>
      <c r="W317" s="150">
        <f t="shared" si="101"/>
        <v>0</v>
      </c>
      <c r="X317" s="150">
        <v>0</v>
      </c>
      <c r="Y317" s="150">
        <f t="shared" si="102"/>
        <v>0</v>
      </c>
      <c r="Z317" s="150">
        <v>0</v>
      </c>
      <c r="AA317" s="151">
        <f t="shared" si="103"/>
        <v>0</v>
      </c>
      <c r="AR317" s="18" t="s">
        <v>211</v>
      </c>
      <c r="AT317" s="18" t="s">
        <v>184</v>
      </c>
      <c r="AU317" s="18" t="s">
        <v>158</v>
      </c>
      <c r="AY317" s="18" t="s">
        <v>152</v>
      </c>
      <c r="BE317" s="152">
        <f t="shared" si="104"/>
        <v>0</v>
      </c>
      <c r="BF317" s="152">
        <f t="shared" si="105"/>
        <v>68.77</v>
      </c>
      <c r="BG317" s="152">
        <f t="shared" si="106"/>
        <v>0</v>
      </c>
      <c r="BH317" s="152">
        <f t="shared" si="107"/>
        <v>0</v>
      </c>
      <c r="BI317" s="152">
        <f t="shared" si="108"/>
        <v>0</v>
      </c>
      <c r="BJ317" s="18" t="s">
        <v>158</v>
      </c>
      <c r="BK317" s="152">
        <f t="shared" si="109"/>
        <v>68.77</v>
      </c>
      <c r="BL317" s="18" t="s">
        <v>182</v>
      </c>
      <c r="BM317" s="18" t="s">
        <v>711</v>
      </c>
    </row>
    <row r="318" spans="2:65" s="1" customFormat="1" ht="25.5" customHeight="1">
      <c r="B318" s="31"/>
      <c r="C318" s="153" t="s">
        <v>435</v>
      </c>
      <c r="D318" s="153" t="s">
        <v>184</v>
      </c>
      <c r="E318" s="154" t="s">
        <v>712</v>
      </c>
      <c r="F318" s="219" t="s">
        <v>713</v>
      </c>
      <c r="G318" s="219"/>
      <c r="H318" s="219"/>
      <c r="I318" s="219"/>
      <c r="J318" s="155" t="s">
        <v>203</v>
      </c>
      <c r="K318" s="156">
        <v>2</v>
      </c>
      <c r="L318" s="220">
        <v>83.69</v>
      </c>
      <c r="M318" s="220"/>
      <c r="N318" s="220">
        <f t="shared" si="100"/>
        <v>167.38</v>
      </c>
      <c r="O318" s="218"/>
      <c r="P318" s="218"/>
      <c r="Q318" s="218"/>
      <c r="R318" s="33"/>
      <c r="T318" s="149" t="s">
        <v>19</v>
      </c>
      <c r="U318" s="40" t="s">
        <v>43</v>
      </c>
      <c r="V318" s="150">
        <v>0</v>
      </c>
      <c r="W318" s="150">
        <f t="shared" si="101"/>
        <v>0</v>
      </c>
      <c r="X318" s="150">
        <v>0</v>
      </c>
      <c r="Y318" s="150">
        <f t="shared" si="102"/>
        <v>0</v>
      </c>
      <c r="Z318" s="150">
        <v>0</v>
      </c>
      <c r="AA318" s="151">
        <f t="shared" si="103"/>
        <v>0</v>
      </c>
      <c r="AR318" s="18" t="s">
        <v>211</v>
      </c>
      <c r="AT318" s="18" t="s">
        <v>184</v>
      </c>
      <c r="AU318" s="18" t="s">
        <v>158</v>
      </c>
      <c r="AY318" s="18" t="s">
        <v>152</v>
      </c>
      <c r="BE318" s="152">
        <f t="shared" si="104"/>
        <v>0</v>
      </c>
      <c r="BF318" s="152">
        <f t="shared" si="105"/>
        <v>167.38</v>
      </c>
      <c r="BG318" s="152">
        <f t="shared" si="106"/>
        <v>0</v>
      </c>
      <c r="BH318" s="152">
        <f t="shared" si="107"/>
        <v>0</v>
      </c>
      <c r="BI318" s="152">
        <f t="shared" si="108"/>
        <v>0</v>
      </c>
      <c r="BJ318" s="18" t="s">
        <v>158</v>
      </c>
      <c r="BK318" s="152">
        <f t="shared" si="109"/>
        <v>167.38</v>
      </c>
      <c r="BL318" s="18" t="s">
        <v>182</v>
      </c>
      <c r="BM318" s="18" t="s">
        <v>714</v>
      </c>
    </row>
    <row r="319" spans="2:65" s="1" customFormat="1" ht="25.5" customHeight="1">
      <c r="B319" s="31"/>
      <c r="C319" s="153" t="s">
        <v>715</v>
      </c>
      <c r="D319" s="153" t="s">
        <v>184</v>
      </c>
      <c r="E319" s="154" t="s">
        <v>716</v>
      </c>
      <c r="F319" s="219" t="s">
        <v>717</v>
      </c>
      <c r="G319" s="219"/>
      <c r="H319" s="219"/>
      <c r="I319" s="219"/>
      <c r="J319" s="155" t="s">
        <v>203</v>
      </c>
      <c r="K319" s="156">
        <v>6</v>
      </c>
      <c r="L319" s="220">
        <v>57.13</v>
      </c>
      <c r="M319" s="220"/>
      <c r="N319" s="220">
        <f t="shared" si="100"/>
        <v>342.78</v>
      </c>
      <c r="O319" s="218"/>
      <c r="P319" s="218"/>
      <c r="Q319" s="218"/>
      <c r="R319" s="33"/>
      <c r="T319" s="149" t="s">
        <v>19</v>
      </c>
      <c r="U319" s="40" t="s">
        <v>43</v>
      </c>
      <c r="V319" s="150">
        <v>0</v>
      </c>
      <c r="W319" s="150">
        <f t="shared" si="101"/>
        <v>0</v>
      </c>
      <c r="X319" s="150">
        <v>0</v>
      </c>
      <c r="Y319" s="150">
        <f t="shared" si="102"/>
        <v>0</v>
      </c>
      <c r="Z319" s="150">
        <v>0</v>
      </c>
      <c r="AA319" s="151">
        <f t="shared" si="103"/>
        <v>0</v>
      </c>
      <c r="AR319" s="18" t="s">
        <v>211</v>
      </c>
      <c r="AT319" s="18" t="s">
        <v>184</v>
      </c>
      <c r="AU319" s="18" t="s">
        <v>158</v>
      </c>
      <c r="AY319" s="18" t="s">
        <v>152</v>
      </c>
      <c r="BE319" s="152">
        <f t="shared" si="104"/>
        <v>0</v>
      </c>
      <c r="BF319" s="152">
        <f t="shared" si="105"/>
        <v>342.78</v>
      </c>
      <c r="BG319" s="152">
        <f t="shared" si="106"/>
        <v>0</v>
      </c>
      <c r="BH319" s="152">
        <f t="shared" si="107"/>
        <v>0</v>
      </c>
      <c r="BI319" s="152">
        <f t="shared" si="108"/>
        <v>0</v>
      </c>
      <c r="BJ319" s="18" t="s">
        <v>158</v>
      </c>
      <c r="BK319" s="152">
        <f t="shared" si="109"/>
        <v>342.78</v>
      </c>
      <c r="BL319" s="18" t="s">
        <v>182</v>
      </c>
      <c r="BM319" s="18" t="s">
        <v>718</v>
      </c>
    </row>
    <row r="320" spans="2:65" s="1" customFormat="1" ht="25.5" customHeight="1">
      <c r="B320" s="31"/>
      <c r="C320" s="153" t="s">
        <v>438</v>
      </c>
      <c r="D320" s="153" t="s">
        <v>184</v>
      </c>
      <c r="E320" s="154" t="s">
        <v>719</v>
      </c>
      <c r="F320" s="219" t="s">
        <v>720</v>
      </c>
      <c r="G320" s="219"/>
      <c r="H320" s="219"/>
      <c r="I320" s="219"/>
      <c r="J320" s="155" t="s">
        <v>203</v>
      </c>
      <c r="K320" s="156">
        <v>3</v>
      </c>
      <c r="L320" s="220">
        <v>118.63</v>
      </c>
      <c r="M320" s="220"/>
      <c r="N320" s="220">
        <f t="shared" si="100"/>
        <v>355.89</v>
      </c>
      <c r="O320" s="218"/>
      <c r="P320" s="218"/>
      <c r="Q320" s="218"/>
      <c r="R320" s="33"/>
      <c r="T320" s="149" t="s">
        <v>19</v>
      </c>
      <c r="U320" s="40" t="s">
        <v>43</v>
      </c>
      <c r="V320" s="150">
        <v>0</v>
      </c>
      <c r="W320" s="150">
        <f t="shared" si="101"/>
        <v>0</v>
      </c>
      <c r="X320" s="150">
        <v>0</v>
      </c>
      <c r="Y320" s="150">
        <f t="shared" si="102"/>
        <v>0</v>
      </c>
      <c r="Z320" s="150">
        <v>0</v>
      </c>
      <c r="AA320" s="151">
        <f t="shared" si="103"/>
        <v>0</v>
      </c>
      <c r="AR320" s="18" t="s">
        <v>211</v>
      </c>
      <c r="AT320" s="18" t="s">
        <v>184</v>
      </c>
      <c r="AU320" s="18" t="s">
        <v>158</v>
      </c>
      <c r="AY320" s="18" t="s">
        <v>152</v>
      </c>
      <c r="BE320" s="152">
        <f t="shared" si="104"/>
        <v>0</v>
      </c>
      <c r="BF320" s="152">
        <f t="shared" si="105"/>
        <v>355.89</v>
      </c>
      <c r="BG320" s="152">
        <f t="shared" si="106"/>
        <v>0</v>
      </c>
      <c r="BH320" s="152">
        <f t="shared" si="107"/>
        <v>0</v>
      </c>
      <c r="BI320" s="152">
        <f t="shared" si="108"/>
        <v>0</v>
      </c>
      <c r="BJ320" s="18" t="s">
        <v>158</v>
      </c>
      <c r="BK320" s="152">
        <f t="shared" si="109"/>
        <v>355.89</v>
      </c>
      <c r="BL320" s="18" t="s">
        <v>182</v>
      </c>
      <c r="BM320" s="18" t="s">
        <v>721</v>
      </c>
    </row>
    <row r="321" spans="2:65" s="1" customFormat="1" ht="25.5" customHeight="1">
      <c r="B321" s="31"/>
      <c r="C321" s="153" t="s">
        <v>722</v>
      </c>
      <c r="D321" s="153" t="s">
        <v>184</v>
      </c>
      <c r="E321" s="154" t="s">
        <v>723</v>
      </c>
      <c r="F321" s="219" t="s">
        <v>724</v>
      </c>
      <c r="G321" s="219"/>
      <c r="H321" s="219"/>
      <c r="I321" s="219"/>
      <c r="J321" s="155" t="s">
        <v>203</v>
      </c>
      <c r="K321" s="156">
        <v>1</v>
      </c>
      <c r="L321" s="220">
        <v>105.37</v>
      </c>
      <c r="M321" s="220"/>
      <c r="N321" s="220">
        <f t="shared" si="100"/>
        <v>105.37</v>
      </c>
      <c r="O321" s="218"/>
      <c r="P321" s="218"/>
      <c r="Q321" s="218"/>
      <c r="R321" s="33"/>
      <c r="T321" s="149" t="s">
        <v>19</v>
      </c>
      <c r="U321" s="40" t="s">
        <v>43</v>
      </c>
      <c r="V321" s="150">
        <v>0</v>
      </c>
      <c r="W321" s="150">
        <f t="shared" si="101"/>
        <v>0</v>
      </c>
      <c r="X321" s="150">
        <v>0</v>
      </c>
      <c r="Y321" s="150">
        <f t="shared" si="102"/>
        <v>0</v>
      </c>
      <c r="Z321" s="150">
        <v>0</v>
      </c>
      <c r="AA321" s="151">
        <f t="shared" si="103"/>
        <v>0</v>
      </c>
      <c r="AR321" s="18" t="s">
        <v>211</v>
      </c>
      <c r="AT321" s="18" t="s">
        <v>184</v>
      </c>
      <c r="AU321" s="18" t="s">
        <v>158</v>
      </c>
      <c r="AY321" s="18" t="s">
        <v>152</v>
      </c>
      <c r="BE321" s="152">
        <f t="shared" si="104"/>
        <v>0</v>
      </c>
      <c r="BF321" s="152">
        <f t="shared" si="105"/>
        <v>105.37</v>
      </c>
      <c r="BG321" s="152">
        <f t="shared" si="106"/>
        <v>0</v>
      </c>
      <c r="BH321" s="152">
        <f t="shared" si="107"/>
        <v>0</v>
      </c>
      <c r="BI321" s="152">
        <f t="shared" si="108"/>
        <v>0</v>
      </c>
      <c r="BJ321" s="18" t="s">
        <v>158</v>
      </c>
      <c r="BK321" s="152">
        <f t="shared" si="109"/>
        <v>105.37</v>
      </c>
      <c r="BL321" s="18" t="s">
        <v>182</v>
      </c>
      <c r="BM321" s="18" t="s">
        <v>725</v>
      </c>
    </row>
    <row r="322" spans="2:65" s="1" customFormat="1" ht="25.5" customHeight="1">
      <c r="B322" s="31"/>
      <c r="C322" s="153" t="s">
        <v>442</v>
      </c>
      <c r="D322" s="153" t="s">
        <v>184</v>
      </c>
      <c r="E322" s="154" t="s">
        <v>726</v>
      </c>
      <c r="F322" s="219" t="s">
        <v>727</v>
      </c>
      <c r="G322" s="219"/>
      <c r="H322" s="219"/>
      <c r="I322" s="219"/>
      <c r="J322" s="155" t="s">
        <v>203</v>
      </c>
      <c r="K322" s="156">
        <v>2</v>
      </c>
      <c r="L322" s="220">
        <v>192.71</v>
      </c>
      <c r="M322" s="220"/>
      <c r="N322" s="220">
        <f t="shared" si="100"/>
        <v>385.42</v>
      </c>
      <c r="O322" s="218"/>
      <c r="P322" s="218"/>
      <c r="Q322" s="218"/>
      <c r="R322" s="33"/>
      <c r="T322" s="149" t="s">
        <v>19</v>
      </c>
      <c r="U322" s="40" t="s">
        <v>43</v>
      </c>
      <c r="V322" s="150">
        <v>0</v>
      </c>
      <c r="W322" s="150">
        <f t="shared" si="101"/>
        <v>0</v>
      </c>
      <c r="X322" s="150">
        <v>0</v>
      </c>
      <c r="Y322" s="150">
        <f t="shared" si="102"/>
        <v>0</v>
      </c>
      <c r="Z322" s="150">
        <v>0</v>
      </c>
      <c r="AA322" s="151">
        <f t="shared" si="103"/>
        <v>0</v>
      </c>
      <c r="AR322" s="18" t="s">
        <v>211</v>
      </c>
      <c r="AT322" s="18" t="s">
        <v>184</v>
      </c>
      <c r="AU322" s="18" t="s">
        <v>158</v>
      </c>
      <c r="AY322" s="18" t="s">
        <v>152</v>
      </c>
      <c r="BE322" s="152">
        <f t="shared" si="104"/>
        <v>0</v>
      </c>
      <c r="BF322" s="152">
        <f t="shared" si="105"/>
        <v>385.42</v>
      </c>
      <c r="BG322" s="152">
        <f t="shared" si="106"/>
        <v>0</v>
      </c>
      <c r="BH322" s="152">
        <f t="shared" si="107"/>
        <v>0</v>
      </c>
      <c r="BI322" s="152">
        <f t="shared" si="108"/>
        <v>0</v>
      </c>
      <c r="BJ322" s="18" t="s">
        <v>158</v>
      </c>
      <c r="BK322" s="152">
        <f t="shared" si="109"/>
        <v>385.42</v>
      </c>
      <c r="BL322" s="18" t="s">
        <v>182</v>
      </c>
      <c r="BM322" s="18" t="s">
        <v>728</v>
      </c>
    </row>
    <row r="323" spans="2:65" s="1" customFormat="1" ht="25.5" customHeight="1">
      <c r="B323" s="31"/>
      <c r="C323" s="153" t="s">
        <v>729</v>
      </c>
      <c r="D323" s="153" t="s">
        <v>184</v>
      </c>
      <c r="E323" s="154" t="s">
        <v>730</v>
      </c>
      <c r="F323" s="219" t="s">
        <v>731</v>
      </c>
      <c r="G323" s="219"/>
      <c r="H323" s="219"/>
      <c r="I323" s="219"/>
      <c r="J323" s="155" t="s">
        <v>203</v>
      </c>
      <c r="K323" s="156">
        <v>2</v>
      </c>
      <c r="L323" s="220">
        <v>147.91999999999999</v>
      </c>
      <c r="M323" s="220"/>
      <c r="N323" s="220">
        <f t="shared" si="100"/>
        <v>295.83999999999997</v>
      </c>
      <c r="O323" s="218"/>
      <c r="P323" s="218"/>
      <c r="Q323" s="218"/>
      <c r="R323" s="33"/>
      <c r="T323" s="149" t="s">
        <v>19</v>
      </c>
      <c r="U323" s="40" t="s">
        <v>43</v>
      </c>
      <c r="V323" s="150">
        <v>0</v>
      </c>
      <c r="W323" s="150">
        <f t="shared" si="101"/>
        <v>0</v>
      </c>
      <c r="X323" s="150">
        <v>0</v>
      </c>
      <c r="Y323" s="150">
        <f t="shared" si="102"/>
        <v>0</v>
      </c>
      <c r="Z323" s="150">
        <v>0</v>
      </c>
      <c r="AA323" s="151">
        <f t="shared" si="103"/>
        <v>0</v>
      </c>
      <c r="AR323" s="18" t="s">
        <v>211</v>
      </c>
      <c r="AT323" s="18" t="s">
        <v>184</v>
      </c>
      <c r="AU323" s="18" t="s">
        <v>158</v>
      </c>
      <c r="AY323" s="18" t="s">
        <v>152</v>
      </c>
      <c r="BE323" s="152">
        <f t="shared" si="104"/>
        <v>0</v>
      </c>
      <c r="BF323" s="152">
        <f t="shared" si="105"/>
        <v>295.83999999999997</v>
      </c>
      <c r="BG323" s="152">
        <f t="shared" si="106"/>
        <v>0</v>
      </c>
      <c r="BH323" s="152">
        <f t="shared" si="107"/>
        <v>0</v>
      </c>
      <c r="BI323" s="152">
        <f t="shared" si="108"/>
        <v>0</v>
      </c>
      <c r="BJ323" s="18" t="s">
        <v>158</v>
      </c>
      <c r="BK323" s="152">
        <f t="shared" si="109"/>
        <v>295.83999999999997</v>
      </c>
      <c r="BL323" s="18" t="s">
        <v>182</v>
      </c>
      <c r="BM323" s="18" t="s">
        <v>732</v>
      </c>
    </row>
    <row r="324" spans="2:65" s="9" customFormat="1" ht="29.85" customHeight="1">
      <c r="B324" s="134"/>
      <c r="C324" s="135"/>
      <c r="D324" s="144" t="s">
        <v>124</v>
      </c>
      <c r="E324" s="144"/>
      <c r="F324" s="144"/>
      <c r="G324" s="144"/>
      <c r="H324" s="144"/>
      <c r="I324" s="144"/>
      <c r="J324" s="144"/>
      <c r="K324" s="144"/>
      <c r="L324" s="144"/>
      <c r="M324" s="144"/>
      <c r="N324" s="226">
        <f>BK324</f>
        <v>5459.9000000000005</v>
      </c>
      <c r="O324" s="227"/>
      <c r="P324" s="227"/>
      <c r="Q324" s="227"/>
      <c r="R324" s="137"/>
      <c r="T324" s="138"/>
      <c r="U324" s="135"/>
      <c r="V324" s="135"/>
      <c r="W324" s="139">
        <f>SUM(W325:W332)</f>
        <v>98.297625600000003</v>
      </c>
      <c r="X324" s="135"/>
      <c r="Y324" s="139">
        <f>SUM(Y325:Y332)</f>
        <v>4.9075157562699996</v>
      </c>
      <c r="Z324" s="135"/>
      <c r="AA324" s="140">
        <f>SUM(AA325:AA332)</f>
        <v>0</v>
      </c>
      <c r="AR324" s="141" t="s">
        <v>158</v>
      </c>
      <c r="AT324" s="142" t="s">
        <v>75</v>
      </c>
      <c r="AU324" s="142" t="s">
        <v>84</v>
      </c>
      <c r="AY324" s="141" t="s">
        <v>152</v>
      </c>
      <c r="BK324" s="143">
        <f>SUM(BK325:BK332)</f>
        <v>5459.9000000000005</v>
      </c>
    </row>
    <row r="325" spans="2:65" s="1" customFormat="1" ht="38.25" customHeight="1">
      <c r="B325" s="31"/>
      <c r="C325" s="145" t="s">
        <v>445</v>
      </c>
      <c r="D325" s="145" t="s">
        <v>153</v>
      </c>
      <c r="E325" s="146" t="s">
        <v>733</v>
      </c>
      <c r="F325" s="217" t="s">
        <v>734</v>
      </c>
      <c r="G325" s="217"/>
      <c r="H325" s="217"/>
      <c r="I325" s="217"/>
      <c r="J325" s="147" t="s">
        <v>307</v>
      </c>
      <c r="K325" s="148">
        <v>232.5</v>
      </c>
      <c r="L325" s="218">
        <v>3.64</v>
      </c>
      <c r="M325" s="218"/>
      <c r="N325" s="218">
        <f t="shared" ref="N325:N332" si="110">ROUND(L325*K325,2)</f>
        <v>846.3</v>
      </c>
      <c r="O325" s="218"/>
      <c r="P325" s="218"/>
      <c r="Q325" s="218"/>
      <c r="R325" s="33"/>
      <c r="T325" s="149" t="s">
        <v>19</v>
      </c>
      <c r="U325" s="40" t="s">
        <v>43</v>
      </c>
      <c r="V325" s="150">
        <v>0.21196000000000001</v>
      </c>
      <c r="W325" s="150">
        <f t="shared" ref="W325:W332" si="111">V325*K325</f>
        <v>49.280700000000003</v>
      </c>
      <c r="X325" s="150">
        <v>2.5999999999999998E-4</v>
      </c>
      <c r="Y325" s="150">
        <f t="shared" ref="Y325:Y332" si="112">X325*K325</f>
        <v>6.0449999999999997E-2</v>
      </c>
      <c r="Z325" s="150">
        <v>0</v>
      </c>
      <c r="AA325" s="151">
        <f t="shared" ref="AA325:AA332" si="113">Z325*K325</f>
        <v>0</v>
      </c>
      <c r="AR325" s="18" t="s">
        <v>182</v>
      </c>
      <c r="AT325" s="18" t="s">
        <v>153</v>
      </c>
      <c r="AU325" s="18" t="s">
        <v>158</v>
      </c>
      <c r="AY325" s="18" t="s">
        <v>152</v>
      </c>
      <c r="BE325" s="152">
        <f t="shared" ref="BE325:BE332" si="114">IF(U325="základná",N325,0)</f>
        <v>0</v>
      </c>
      <c r="BF325" s="152">
        <f t="shared" ref="BF325:BF332" si="115">IF(U325="znížená",N325,0)</f>
        <v>846.3</v>
      </c>
      <c r="BG325" s="152">
        <f t="shared" ref="BG325:BG332" si="116">IF(U325="zákl. prenesená",N325,0)</f>
        <v>0</v>
      </c>
      <c r="BH325" s="152">
        <f t="shared" ref="BH325:BH332" si="117">IF(U325="zníž. prenesená",N325,0)</f>
        <v>0</v>
      </c>
      <c r="BI325" s="152">
        <f t="shared" ref="BI325:BI332" si="118">IF(U325="nulová",N325,0)</f>
        <v>0</v>
      </c>
      <c r="BJ325" s="18" t="s">
        <v>158</v>
      </c>
      <c r="BK325" s="152">
        <f t="shared" ref="BK325:BK332" si="119">ROUND(L325*K325,2)</f>
        <v>846.3</v>
      </c>
      <c r="BL325" s="18" t="s">
        <v>182</v>
      </c>
      <c r="BM325" s="18" t="s">
        <v>735</v>
      </c>
    </row>
    <row r="326" spans="2:65" s="1" customFormat="1" ht="25.5" customHeight="1">
      <c r="B326" s="31"/>
      <c r="C326" s="153" t="s">
        <v>736</v>
      </c>
      <c r="D326" s="153" t="s">
        <v>184</v>
      </c>
      <c r="E326" s="154" t="s">
        <v>737</v>
      </c>
      <c r="F326" s="219" t="s">
        <v>738</v>
      </c>
      <c r="G326" s="219"/>
      <c r="H326" s="219"/>
      <c r="I326" s="219"/>
      <c r="J326" s="155" t="s">
        <v>161</v>
      </c>
      <c r="K326" s="156">
        <v>5.7309999999999999</v>
      </c>
      <c r="L326" s="220">
        <v>288.56</v>
      </c>
      <c r="M326" s="220"/>
      <c r="N326" s="220">
        <f t="shared" si="110"/>
        <v>1653.74</v>
      </c>
      <c r="O326" s="218"/>
      <c r="P326" s="218"/>
      <c r="Q326" s="218"/>
      <c r="R326" s="33"/>
      <c r="T326" s="149" t="s">
        <v>19</v>
      </c>
      <c r="U326" s="40" t="s">
        <v>43</v>
      </c>
      <c r="V326" s="150">
        <v>0</v>
      </c>
      <c r="W326" s="150">
        <f t="shared" si="111"/>
        <v>0</v>
      </c>
      <c r="X326" s="150">
        <v>0.55000000000000004</v>
      </c>
      <c r="Y326" s="150">
        <f t="shared" si="112"/>
        <v>3.15205</v>
      </c>
      <c r="Z326" s="150">
        <v>0</v>
      </c>
      <c r="AA326" s="151">
        <f t="shared" si="113"/>
        <v>0</v>
      </c>
      <c r="AR326" s="18" t="s">
        <v>211</v>
      </c>
      <c r="AT326" s="18" t="s">
        <v>184</v>
      </c>
      <c r="AU326" s="18" t="s">
        <v>158</v>
      </c>
      <c r="AY326" s="18" t="s">
        <v>152</v>
      </c>
      <c r="BE326" s="152">
        <f t="shared" si="114"/>
        <v>0</v>
      </c>
      <c r="BF326" s="152">
        <f t="shared" si="115"/>
        <v>1653.74</v>
      </c>
      <c r="BG326" s="152">
        <f t="shared" si="116"/>
        <v>0</v>
      </c>
      <c r="BH326" s="152">
        <f t="shared" si="117"/>
        <v>0</v>
      </c>
      <c r="BI326" s="152">
        <f t="shared" si="118"/>
        <v>0</v>
      </c>
      <c r="BJ326" s="18" t="s">
        <v>158</v>
      </c>
      <c r="BK326" s="152">
        <f t="shared" si="119"/>
        <v>1653.74</v>
      </c>
      <c r="BL326" s="18" t="s">
        <v>182</v>
      </c>
      <c r="BM326" s="18" t="s">
        <v>739</v>
      </c>
    </row>
    <row r="327" spans="2:65" s="1" customFormat="1" ht="38.25" customHeight="1">
      <c r="B327" s="31"/>
      <c r="C327" s="145" t="s">
        <v>449</v>
      </c>
      <c r="D327" s="145" t="s">
        <v>153</v>
      </c>
      <c r="E327" s="146" t="s">
        <v>740</v>
      </c>
      <c r="F327" s="217" t="s">
        <v>741</v>
      </c>
      <c r="G327" s="217"/>
      <c r="H327" s="217"/>
      <c r="I327" s="217"/>
      <c r="J327" s="147" t="s">
        <v>156</v>
      </c>
      <c r="K327" s="148">
        <v>120</v>
      </c>
      <c r="L327" s="218">
        <v>1.69</v>
      </c>
      <c r="M327" s="218"/>
      <c r="N327" s="218">
        <f t="shared" si="110"/>
        <v>202.8</v>
      </c>
      <c r="O327" s="218"/>
      <c r="P327" s="218"/>
      <c r="Q327" s="218"/>
      <c r="R327" s="33"/>
      <c r="T327" s="149" t="s">
        <v>19</v>
      </c>
      <c r="U327" s="40" t="s">
        <v>43</v>
      </c>
      <c r="V327" s="150">
        <v>0</v>
      </c>
      <c r="W327" s="150">
        <f t="shared" si="111"/>
        <v>0</v>
      </c>
      <c r="X327" s="150">
        <v>0</v>
      </c>
      <c r="Y327" s="150">
        <f t="shared" si="112"/>
        <v>0</v>
      </c>
      <c r="Z327" s="150">
        <v>0</v>
      </c>
      <c r="AA327" s="151">
        <f t="shared" si="113"/>
        <v>0</v>
      </c>
      <c r="AR327" s="18" t="s">
        <v>182</v>
      </c>
      <c r="AT327" s="18" t="s">
        <v>153</v>
      </c>
      <c r="AU327" s="18" t="s">
        <v>158</v>
      </c>
      <c r="AY327" s="18" t="s">
        <v>152</v>
      </c>
      <c r="BE327" s="152">
        <f t="shared" si="114"/>
        <v>0</v>
      </c>
      <c r="BF327" s="152">
        <f t="shared" si="115"/>
        <v>202.8</v>
      </c>
      <c r="BG327" s="152">
        <f t="shared" si="116"/>
        <v>0</v>
      </c>
      <c r="BH327" s="152">
        <f t="shared" si="117"/>
        <v>0</v>
      </c>
      <c r="BI327" s="152">
        <f t="shared" si="118"/>
        <v>0</v>
      </c>
      <c r="BJ327" s="18" t="s">
        <v>158</v>
      </c>
      <c r="BK327" s="152">
        <f t="shared" si="119"/>
        <v>202.8</v>
      </c>
      <c r="BL327" s="18" t="s">
        <v>182</v>
      </c>
      <c r="BM327" s="18" t="s">
        <v>742</v>
      </c>
    </row>
    <row r="328" spans="2:65" s="1" customFormat="1" ht="25.5" customHeight="1">
      <c r="B328" s="31"/>
      <c r="C328" s="153" t="s">
        <v>743</v>
      </c>
      <c r="D328" s="153" t="s">
        <v>184</v>
      </c>
      <c r="E328" s="154" t="s">
        <v>744</v>
      </c>
      <c r="F328" s="219" t="s">
        <v>745</v>
      </c>
      <c r="G328" s="219"/>
      <c r="H328" s="219"/>
      <c r="I328" s="219"/>
      <c r="J328" s="155" t="s">
        <v>161</v>
      </c>
      <c r="K328" s="156">
        <v>1.5840000000000001</v>
      </c>
      <c r="L328" s="220">
        <v>299</v>
      </c>
      <c r="M328" s="220"/>
      <c r="N328" s="220">
        <f t="shared" si="110"/>
        <v>473.62</v>
      </c>
      <c r="O328" s="218"/>
      <c r="P328" s="218"/>
      <c r="Q328" s="218"/>
      <c r="R328" s="33"/>
      <c r="T328" s="149" t="s">
        <v>19</v>
      </c>
      <c r="U328" s="40" t="s">
        <v>43</v>
      </c>
      <c r="V328" s="150">
        <v>0</v>
      </c>
      <c r="W328" s="150">
        <f t="shared" si="111"/>
        <v>0</v>
      </c>
      <c r="X328" s="150">
        <v>0</v>
      </c>
      <c r="Y328" s="150">
        <f t="shared" si="112"/>
        <v>0</v>
      </c>
      <c r="Z328" s="150">
        <v>0</v>
      </c>
      <c r="AA328" s="151">
        <f t="shared" si="113"/>
        <v>0</v>
      </c>
      <c r="AR328" s="18" t="s">
        <v>211</v>
      </c>
      <c r="AT328" s="18" t="s">
        <v>184</v>
      </c>
      <c r="AU328" s="18" t="s">
        <v>158</v>
      </c>
      <c r="AY328" s="18" t="s">
        <v>152</v>
      </c>
      <c r="BE328" s="152">
        <f t="shared" si="114"/>
        <v>0</v>
      </c>
      <c r="BF328" s="152">
        <f t="shared" si="115"/>
        <v>473.62</v>
      </c>
      <c r="BG328" s="152">
        <f t="shared" si="116"/>
        <v>0</v>
      </c>
      <c r="BH328" s="152">
        <f t="shared" si="117"/>
        <v>0</v>
      </c>
      <c r="BI328" s="152">
        <f t="shared" si="118"/>
        <v>0</v>
      </c>
      <c r="BJ328" s="18" t="s">
        <v>158</v>
      </c>
      <c r="BK328" s="152">
        <f t="shared" si="119"/>
        <v>473.62</v>
      </c>
      <c r="BL328" s="18" t="s">
        <v>182</v>
      </c>
      <c r="BM328" s="18" t="s">
        <v>746</v>
      </c>
    </row>
    <row r="329" spans="2:65" s="1" customFormat="1" ht="38.25" customHeight="1">
      <c r="B329" s="31"/>
      <c r="C329" s="145" t="s">
        <v>452</v>
      </c>
      <c r="D329" s="145" t="s">
        <v>153</v>
      </c>
      <c r="E329" s="146" t="s">
        <v>747</v>
      </c>
      <c r="F329" s="217" t="s">
        <v>748</v>
      </c>
      <c r="G329" s="217"/>
      <c r="H329" s="217"/>
      <c r="I329" s="217"/>
      <c r="J329" s="147" t="s">
        <v>161</v>
      </c>
      <c r="K329" s="148">
        <v>8.51</v>
      </c>
      <c r="L329" s="218">
        <v>36.99</v>
      </c>
      <c r="M329" s="218"/>
      <c r="N329" s="218">
        <f t="shared" si="110"/>
        <v>314.77999999999997</v>
      </c>
      <c r="O329" s="218"/>
      <c r="P329" s="218"/>
      <c r="Q329" s="218"/>
      <c r="R329" s="33"/>
      <c r="T329" s="149" t="s">
        <v>19</v>
      </c>
      <c r="U329" s="40" t="s">
        <v>43</v>
      </c>
      <c r="V329" s="150">
        <v>1.026E-2</v>
      </c>
      <c r="W329" s="150">
        <f t="shared" si="111"/>
        <v>8.7312600000000004E-2</v>
      </c>
      <c r="X329" s="150">
        <v>2.3115177000000001E-2</v>
      </c>
      <c r="Y329" s="150">
        <f t="shared" si="112"/>
        <v>0.19671015626999999</v>
      </c>
      <c r="Z329" s="150">
        <v>0</v>
      </c>
      <c r="AA329" s="151">
        <f t="shared" si="113"/>
        <v>0</v>
      </c>
      <c r="AR329" s="18" t="s">
        <v>182</v>
      </c>
      <c r="AT329" s="18" t="s">
        <v>153</v>
      </c>
      <c r="AU329" s="18" t="s">
        <v>158</v>
      </c>
      <c r="AY329" s="18" t="s">
        <v>152</v>
      </c>
      <c r="BE329" s="152">
        <f t="shared" si="114"/>
        <v>0</v>
      </c>
      <c r="BF329" s="152">
        <f t="shared" si="115"/>
        <v>314.77999999999997</v>
      </c>
      <c r="BG329" s="152">
        <f t="shared" si="116"/>
        <v>0</v>
      </c>
      <c r="BH329" s="152">
        <f t="shared" si="117"/>
        <v>0</v>
      </c>
      <c r="BI329" s="152">
        <f t="shared" si="118"/>
        <v>0</v>
      </c>
      <c r="BJ329" s="18" t="s">
        <v>158</v>
      </c>
      <c r="BK329" s="152">
        <f t="shared" si="119"/>
        <v>314.77999999999997</v>
      </c>
      <c r="BL329" s="18" t="s">
        <v>182</v>
      </c>
      <c r="BM329" s="18" t="s">
        <v>749</v>
      </c>
    </row>
    <row r="330" spans="2:65" s="1" customFormat="1" ht="25.5" customHeight="1">
      <c r="B330" s="31"/>
      <c r="C330" s="145" t="s">
        <v>750</v>
      </c>
      <c r="D330" s="145" t="s">
        <v>153</v>
      </c>
      <c r="E330" s="146" t="s">
        <v>751</v>
      </c>
      <c r="F330" s="217" t="s">
        <v>752</v>
      </c>
      <c r="G330" s="217"/>
      <c r="H330" s="217"/>
      <c r="I330" s="217"/>
      <c r="J330" s="147" t="s">
        <v>156</v>
      </c>
      <c r="K330" s="148">
        <v>28.5</v>
      </c>
      <c r="L330" s="218">
        <v>8.84</v>
      </c>
      <c r="M330" s="218"/>
      <c r="N330" s="218">
        <f t="shared" si="110"/>
        <v>251.94</v>
      </c>
      <c r="O330" s="218"/>
      <c r="P330" s="218"/>
      <c r="Q330" s="218"/>
      <c r="R330" s="33"/>
      <c r="T330" s="149" t="s">
        <v>19</v>
      </c>
      <c r="U330" s="40" t="s">
        <v>43</v>
      </c>
      <c r="V330" s="150">
        <v>0.21845000000000001</v>
      </c>
      <c r="W330" s="150">
        <f t="shared" si="111"/>
        <v>6.2258250000000004</v>
      </c>
      <c r="X330" s="150">
        <v>8.5535999999999997E-3</v>
      </c>
      <c r="Y330" s="150">
        <f t="shared" si="112"/>
        <v>0.24377759999999998</v>
      </c>
      <c r="Z330" s="150">
        <v>0</v>
      </c>
      <c r="AA330" s="151">
        <f t="shared" si="113"/>
        <v>0</v>
      </c>
      <c r="AR330" s="18" t="s">
        <v>182</v>
      </c>
      <c r="AT330" s="18" t="s">
        <v>153</v>
      </c>
      <c r="AU330" s="18" t="s">
        <v>158</v>
      </c>
      <c r="AY330" s="18" t="s">
        <v>152</v>
      </c>
      <c r="BE330" s="152">
        <f t="shared" si="114"/>
        <v>0</v>
      </c>
      <c r="BF330" s="152">
        <f t="shared" si="115"/>
        <v>251.94</v>
      </c>
      <c r="BG330" s="152">
        <f t="shared" si="116"/>
        <v>0</v>
      </c>
      <c r="BH330" s="152">
        <f t="shared" si="117"/>
        <v>0</v>
      </c>
      <c r="BI330" s="152">
        <f t="shared" si="118"/>
        <v>0</v>
      </c>
      <c r="BJ330" s="18" t="s">
        <v>158</v>
      </c>
      <c r="BK330" s="152">
        <f t="shared" si="119"/>
        <v>251.94</v>
      </c>
      <c r="BL330" s="18" t="s">
        <v>182</v>
      </c>
      <c r="BM330" s="18" t="s">
        <v>753</v>
      </c>
    </row>
    <row r="331" spans="2:65" s="1" customFormat="1" ht="38.25" customHeight="1">
      <c r="B331" s="31"/>
      <c r="C331" s="145" t="s">
        <v>456</v>
      </c>
      <c r="D331" s="145" t="s">
        <v>153</v>
      </c>
      <c r="E331" s="146" t="s">
        <v>754</v>
      </c>
      <c r="F331" s="217" t="s">
        <v>755</v>
      </c>
      <c r="G331" s="217"/>
      <c r="H331" s="217"/>
      <c r="I331" s="217"/>
      <c r="J331" s="147" t="s">
        <v>156</v>
      </c>
      <c r="K331" s="148">
        <v>120</v>
      </c>
      <c r="L331" s="218">
        <v>14</v>
      </c>
      <c r="M331" s="218"/>
      <c r="N331" s="218">
        <f t="shared" si="110"/>
        <v>1680</v>
      </c>
      <c r="O331" s="218"/>
      <c r="P331" s="218"/>
      <c r="Q331" s="218"/>
      <c r="R331" s="33"/>
      <c r="T331" s="149" t="s">
        <v>19</v>
      </c>
      <c r="U331" s="40" t="s">
        <v>43</v>
      </c>
      <c r="V331" s="150">
        <v>0.26341999999999999</v>
      </c>
      <c r="W331" s="150">
        <f t="shared" si="111"/>
        <v>31.610399999999998</v>
      </c>
      <c r="X331" s="150">
        <v>1.0454400000000001E-2</v>
      </c>
      <c r="Y331" s="150">
        <f t="shared" si="112"/>
        <v>1.2545280000000001</v>
      </c>
      <c r="Z331" s="150">
        <v>0</v>
      </c>
      <c r="AA331" s="151">
        <f t="shared" si="113"/>
        <v>0</v>
      </c>
      <c r="AR331" s="18" t="s">
        <v>182</v>
      </c>
      <c r="AT331" s="18" t="s">
        <v>153</v>
      </c>
      <c r="AU331" s="18" t="s">
        <v>158</v>
      </c>
      <c r="AY331" s="18" t="s">
        <v>152</v>
      </c>
      <c r="BE331" s="152">
        <f t="shared" si="114"/>
        <v>0</v>
      </c>
      <c r="BF331" s="152">
        <f t="shared" si="115"/>
        <v>1680</v>
      </c>
      <c r="BG331" s="152">
        <f t="shared" si="116"/>
        <v>0</v>
      </c>
      <c r="BH331" s="152">
        <f t="shared" si="117"/>
        <v>0</v>
      </c>
      <c r="BI331" s="152">
        <f t="shared" si="118"/>
        <v>0</v>
      </c>
      <c r="BJ331" s="18" t="s">
        <v>158</v>
      </c>
      <c r="BK331" s="152">
        <f t="shared" si="119"/>
        <v>1680</v>
      </c>
      <c r="BL331" s="18" t="s">
        <v>182</v>
      </c>
      <c r="BM331" s="18" t="s">
        <v>756</v>
      </c>
    </row>
    <row r="332" spans="2:65" s="1" customFormat="1" ht="25.5" customHeight="1">
      <c r="B332" s="31"/>
      <c r="C332" s="145" t="s">
        <v>757</v>
      </c>
      <c r="D332" s="145" t="s">
        <v>153</v>
      </c>
      <c r="E332" s="146" t="s">
        <v>758</v>
      </c>
      <c r="F332" s="217" t="s">
        <v>759</v>
      </c>
      <c r="G332" s="217"/>
      <c r="H332" s="217"/>
      <c r="I332" s="217"/>
      <c r="J332" s="147" t="s">
        <v>236</v>
      </c>
      <c r="K332" s="148">
        <v>6.476</v>
      </c>
      <c r="L332" s="218">
        <v>5.67</v>
      </c>
      <c r="M332" s="218"/>
      <c r="N332" s="218">
        <f t="shared" si="110"/>
        <v>36.72</v>
      </c>
      <c r="O332" s="218"/>
      <c r="P332" s="218"/>
      <c r="Q332" s="218"/>
      <c r="R332" s="33"/>
      <c r="T332" s="149" t="s">
        <v>19</v>
      </c>
      <c r="U332" s="40" t="s">
        <v>43</v>
      </c>
      <c r="V332" s="150">
        <v>1.7130000000000001</v>
      </c>
      <c r="W332" s="150">
        <f t="shared" si="111"/>
        <v>11.093388000000001</v>
      </c>
      <c r="X332" s="150">
        <v>0</v>
      </c>
      <c r="Y332" s="150">
        <f t="shared" si="112"/>
        <v>0</v>
      </c>
      <c r="Z332" s="150">
        <v>0</v>
      </c>
      <c r="AA332" s="151">
        <f t="shared" si="113"/>
        <v>0</v>
      </c>
      <c r="AR332" s="18" t="s">
        <v>182</v>
      </c>
      <c r="AT332" s="18" t="s">
        <v>153</v>
      </c>
      <c r="AU332" s="18" t="s">
        <v>158</v>
      </c>
      <c r="AY332" s="18" t="s">
        <v>152</v>
      </c>
      <c r="BE332" s="152">
        <f t="shared" si="114"/>
        <v>0</v>
      </c>
      <c r="BF332" s="152">
        <f t="shared" si="115"/>
        <v>36.72</v>
      </c>
      <c r="BG332" s="152">
        <f t="shared" si="116"/>
        <v>0</v>
      </c>
      <c r="BH332" s="152">
        <f t="shared" si="117"/>
        <v>0</v>
      </c>
      <c r="BI332" s="152">
        <f t="shared" si="118"/>
        <v>0</v>
      </c>
      <c r="BJ332" s="18" t="s">
        <v>158</v>
      </c>
      <c r="BK332" s="152">
        <f t="shared" si="119"/>
        <v>36.72</v>
      </c>
      <c r="BL332" s="18" t="s">
        <v>182</v>
      </c>
      <c r="BM332" s="18" t="s">
        <v>760</v>
      </c>
    </row>
    <row r="333" spans="2:65" s="9" customFormat="1" ht="29.85" customHeight="1">
      <c r="B333" s="134"/>
      <c r="C333" s="135"/>
      <c r="D333" s="144" t="s">
        <v>125</v>
      </c>
      <c r="E333" s="144"/>
      <c r="F333" s="144"/>
      <c r="G333" s="144"/>
      <c r="H333" s="144"/>
      <c r="I333" s="144"/>
      <c r="J333" s="144"/>
      <c r="K333" s="144"/>
      <c r="L333" s="144"/>
      <c r="M333" s="144"/>
      <c r="N333" s="226">
        <f>BK333</f>
        <v>1226.44</v>
      </c>
      <c r="O333" s="227"/>
      <c r="P333" s="227"/>
      <c r="Q333" s="227"/>
      <c r="R333" s="137"/>
      <c r="T333" s="138"/>
      <c r="U333" s="135"/>
      <c r="V333" s="135"/>
      <c r="W333" s="139">
        <f>SUM(W334:W335)</f>
        <v>82.467849999999999</v>
      </c>
      <c r="X333" s="135"/>
      <c r="Y333" s="139">
        <f>SUM(Y334:Y335)</f>
        <v>1.1605616000000001</v>
      </c>
      <c r="Z333" s="135"/>
      <c r="AA333" s="140">
        <f>SUM(AA334:AA335)</f>
        <v>0</v>
      </c>
      <c r="AR333" s="141" t="s">
        <v>158</v>
      </c>
      <c r="AT333" s="142" t="s">
        <v>75</v>
      </c>
      <c r="AU333" s="142" t="s">
        <v>84</v>
      </c>
      <c r="AY333" s="141" t="s">
        <v>152</v>
      </c>
      <c r="BK333" s="143">
        <f>SUM(BK334:BK335)</f>
        <v>1226.44</v>
      </c>
    </row>
    <row r="334" spans="2:65" s="1" customFormat="1" ht="38.25" customHeight="1">
      <c r="B334" s="31"/>
      <c r="C334" s="145" t="s">
        <v>459</v>
      </c>
      <c r="D334" s="145" t="s">
        <v>153</v>
      </c>
      <c r="E334" s="146" t="s">
        <v>761</v>
      </c>
      <c r="F334" s="217" t="s">
        <v>762</v>
      </c>
      <c r="G334" s="217"/>
      <c r="H334" s="217"/>
      <c r="I334" s="217"/>
      <c r="J334" s="147" t="s">
        <v>156</v>
      </c>
      <c r="K334" s="148">
        <v>88</v>
      </c>
      <c r="L334" s="218">
        <v>13.84</v>
      </c>
      <c r="M334" s="218"/>
      <c r="N334" s="218">
        <f>ROUND(L334*K334,2)</f>
        <v>1217.92</v>
      </c>
      <c r="O334" s="218"/>
      <c r="P334" s="218"/>
      <c r="Q334" s="218"/>
      <c r="R334" s="33"/>
      <c r="T334" s="149" t="s">
        <v>19</v>
      </c>
      <c r="U334" s="40" t="s">
        <v>43</v>
      </c>
      <c r="V334" s="150">
        <v>0.92095000000000005</v>
      </c>
      <c r="W334" s="150">
        <f>V334*K334</f>
        <v>81.043599999999998</v>
      </c>
      <c r="X334" s="150">
        <v>1.3188200000000001E-2</v>
      </c>
      <c r="Y334" s="150">
        <f>X334*K334</f>
        <v>1.1605616000000001</v>
      </c>
      <c r="Z334" s="150">
        <v>0</v>
      </c>
      <c r="AA334" s="151">
        <f>Z334*K334</f>
        <v>0</v>
      </c>
      <c r="AR334" s="18" t="s">
        <v>182</v>
      </c>
      <c r="AT334" s="18" t="s">
        <v>153</v>
      </c>
      <c r="AU334" s="18" t="s">
        <v>158</v>
      </c>
      <c r="AY334" s="18" t="s">
        <v>152</v>
      </c>
      <c r="BE334" s="152">
        <f>IF(U334="základná",N334,0)</f>
        <v>0</v>
      </c>
      <c r="BF334" s="152">
        <f>IF(U334="znížená",N334,0)</f>
        <v>1217.92</v>
      </c>
      <c r="BG334" s="152">
        <f>IF(U334="zákl. prenesená",N334,0)</f>
        <v>0</v>
      </c>
      <c r="BH334" s="152">
        <f>IF(U334="zníž. prenesená",N334,0)</f>
        <v>0</v>
      </c>
      <c r="BI334" s="152">
        <f>IF(U334="nulová",N334,0)</f>
        <v>0</v>
      </c>
      <c r="BJ334" s="18" t="s">
        <v>158</v>
      </c>
      <c r="BK334" s="152">
        <f>ROUND(L334*K334,2)</f>
        <v>1217.92</v>
      </c>
      <c r="BL334" s="18" t="s">
        <v>182</v>
      </c>
      <c r="BM334" s="18" t="s">
        <v>763</v>
      </c>
    </row>
    <row r="335" spans="2:65" s="1" customFormat="1" ht="25.5" customHeight="1">
      <c r="B335" s="31"/>
      <c r="C335" s="145" t="s">
        <v>764</v>
      </c>
      <c r="D335" s="145" t="s">
        <v>153</v>
      </c>
      <c r="E335" s="146" t="s">
        <v>765</v>
      </c>
      <c r="F335" s="217" t="s">
        <v>766</v>
      </c>
      <c r="G335" s="217"/>
      <c r="H335" s="217"/>
      <c r="I335" s="217"/>
      <c r="J335" s="147" t="s">
        <v>236</v>
      </c>
      <c r="K335" s="148">
        <v>1.266</v>
      </c>
      <c r="L335" s="218">
        <v>6.73</v>
      </c>
      <c r="M335" s="218"/>
      <c r="N335" s="218">
        <f>ROUND(L335*K335,2)</f>
        <v>8.52</v>
      </c>
      <c r="O335" s="218"/>
      <c r="P335" s="218"/>
      <c r="Q335" s="218"/>
      <c r="R335" s="33"/>
      <c r="T335" s="149" t="s">
        <v>19</v>
      </c>
      <c r="U335" s="40" t="s">
        <v>43</v>
      </c>
      <c r="V335" s="150">
        <v>1.125</v>
      </c>
      <c r="W335" s="150">
        <f>V335*K335</f>
        <v>1.42425</v>
      </c>
      <c r="X335" s="150">
        <v>0</v>
      </c>
      <c r="Y335" s="150">
        <f>X335*K335</f>
        <v>0</v>
      </c>
      <c r="Z335" s="150">
        <v>0</v>
      </c>
      <c r="AA335" s="151">
        <f>Z335*K335</f>
        <v>0</v>
      </c>
      <c r="AR335" s="18" t="s">
        <v>182</v>
      </c>
      <c r="AT335" s="18" t="s">
        <v>153</v>
      </c>
      <c r="AU335" s="18" t="s">
        <v>158</v>
      </c>
      <c r="AY335" s="18" t="s">
        <v>152</v>
      </c>
      <c r="BE335" s="152">
        <f>IF(U335="základná",N335,0)</f>
        <v>0</v>
      </c>
      <c r="BF335" s="152">
        <f>IF(U335="znížená",N335,0)</f>
        <v>8.52</v>
      </c>
      <c r="BG335" s="152">
        <f>IF(U335="zákl. prenesená",N335,0)</f>
        <v>0</v>
      </c>
      <c r="BH335" s="152">
        <f>IF(U335="zníž. prenesená",N335,0)</f>
        <v>0</v>
      </c>
      <c r="BI335" s="152">
        <f>IF(U335="nulová",N335,0)</f>
        <v>0</v>
      </c>
      <c r="BJ335" s="18" t="s">
        <v>158</v>
      </c>
      <c r="BK335" s="152">
        <f>ROUND(L335*K335,2)</f>
        <v>8.52</v>
      </c>
      <c r="BL335" s="18" t="s">
        <v>182</v>
      </c>
      <c r="BM335" s="18" t="s">
        <v>767</v>
      </c>
    </row>
    <row r="336" spans="2:65" s="9" customFormat="1" ht="29.85" customHeight="1">
      <c r="B336" s="134"/>
      <c r="C336" s="135"/>
      <c r="D336" s="144" t="s">
        <v>126</v>
      </c>
      <c r="E336" s="144"/>
      <c r="F336" s="144"/>
      <c r="G336" s="144"/>
      <c r="H336" s="144"/>
      <c r="I336" s="144"/>
      <c r="J336" s="144"/>
      <c r="K336" s="144"/>
      <c r="L336" s="144"/>
      <c r="M336" s="144"/>
      <c r="N336" s="226">
        <f>BK336</f>
        <v>1293.05</v>
      </c>
      <c r="O336" s="227"/>
      <c r="P336" s="227"/>
      <c r="Q336" s="227"/>
      <c r="R336" s="137"/>
      <c r="T336" s="138"/>
      <c r="U336" s="135"/>
      <c r="V336" s="135"/>
      <c r="W336" s="139">
        <f>SUM(W337:W345)</f>
        <v>21.826139999999999</v>
      </c>
      <c r="X336" s="135"/>
      <c r="Y336" s="139">
        <f>SUM(Y337:Y345)</f>
        <v>0.10987932</v>
      </c>
      <c r="Z336" s="135"/>
      <c r="AA336" s="140">
        <f>SUM(AA337:AA345)</f>
        <v>0</v>
      </c>
      <c r="AR336" s="141" t="s">
        <v>158</v>
      </c>
      <c r="AT336" s="142" t="s">
        <v>75</v>
      </c>
      <c r="AU336" s="142" t="s">
        <v>84</v>
      </c>
      <c r="AY336" s="141" t="s">
        <v>152</v>
      </c>
      <c r="BK336" s="143">
        <f>SUM(BK337:BK345)</f>
        <v>1293.05</v>
      </c>
    </row>
    <row r="337" spans="2:65" s="1" customFormat="1" ht="16.5" customHeight="1">
      <c r="B337" s="31"/>
      <c r="C337" s="145" t="s">
        <v>463</v>
      </c>
      <c r="D337" s="145" t="s">
        <v>153</v>
      </c>
      <c r="E337" s="146" t="s">
        <v>768</v>
      </c>
      <c r="F337" s="217" t="s">
        <v>769</v>
      </c>
      <c r="G337" s="217"/>
      <c r="H337" s="217"/>
      <c r="I337" s="217"/>
      <c r="J337" s="147" t="s">
        <v>307</v>
      </c>
      <c r="K337" s="148">
        <v>19</v>
      </c>
      <c r="L337" s="218">
        <v>17.41</v>
      </c>
      <c r="M337" s="218"/>
      <c r="N337" s="218">
        <f t="shared" ref="N337:N345" si="120">ROUND(L337*K337,2)</f>
        <v>330.79</v>
      </c>
      <c r="O337" s="218"/>
      <c r="P337" s="218"/>
      <c r="Q337" s="218"/>
      <c r="R337" s="33"/>
      <c r="T337" s="149" t="s">
        <v>19</v>
      </c>
      <c r="U337" s="40" t="s">
        <v>43</v>
      </c>
      <c r="V337" s="150">
        <v>0.79301999999999995</v>
      </c>
      <c r="W337" s="150">
        <f t="shared" ref="W337:W345" si="121">V337*K337</f>
        <v>15.067379999999998</v>
      </c>
      <c r="X337" s="150">
        <v>4.8730800000000001E-3</v>
      </c>
      <c r="Y337" s="150">
        <f t="shared" ref="Y337:Y345" si="122">X337*K337</f>
        <v>9.2588520000000007E-2</v>
      </c>
      <c r="Z337" s="150">
        <v>0</v>
      </c>
      <c r="AA337" s="151">
        <f t="shared" ref="AA337:AA345" si="123">Z337*K337</f>
        <v>0</v>
      </c>
      <c r="AR337" s="18" t="s">
        <v>182</v>
      </c>
      <c r="AT337" s="18" t="s">
        <v>153</v>
      </c>
      <c r="AU337" s="18" t="s">
        <v>158</v>
      </c>
      <c r="AY337" s="18" t="s">
        <v>152</v>
      </c>
      <c r="BE337" s="152">
        <f t="shared" ref="BE337:BE345" si="124">IF(U337="základná",N337,0)</f>
        <v>0</v>
      </c>
      <c r="BF337" s="152">
        <f t="shared" ref="BF337:BF345" si="125">IF(U337="znížená",N337,0)</f>
        <v>330.79</v>
      </c>
      <c r="BG337" s="152">
        <f t="shared" ref="BG337:BG345" si="126">IF(U337="zákl. prenesená",N337,0)</f>
        <v>0</v>
      </c>
      <c r="BH337" s="152">
        <f t="shared" ref="BH337:BH345" si="127">IF(U337="zníž. prenesená",N337,0)</f>
        <v>0</v>
      </c>
      <c r="BI337" s="152">
        <f t="shared" ref="BI337:BI345" si="128">IF(U337="nulová",N337,0)</f>
        <v>0</v>
      </c>
      <c r="BJ337" s="18" t="s">
        <v>158</v>
      </c>
      <c r="BK337" s="152">
        <f t="shared" ref="BK337:BK345" si="129">ROUND(L337*K337,2)</f>
        <v>330.79</v>
      </c>
      <c r="BL337" s="18" t="s">
        <v>182</v>
      </c>
      <c r="BM337" s="18" t="s">
        <v>770</v>
      </c>
    </row>
    <row r="338" spans="2:65" s="1" customFormat="1" ht="25.5" customHeight="1">
      <c r="B338" s="31"/>
      <c r="C338" s="145" t="s">
        <v>771</v>
      </c>
      <c r="D338" s="145" t="s">
        <v>153</v>
      </c>
      <c r="E338" s="146" t="s">
        <v>772</v>
      </c>
      <c r="F338" s="217" t="s">
        <v>773</v>
      </c>
      <c r="G338" s="217"/>
      <c r="H338" s="217"/>
      <c r="I338" s="217"/>
      <c r="J338" s="147" t="s">
        <v>307</v>
      </c>
      <c r="K338" s="148">
        <v>7</v>
      </c>
      <c r="L338" s="218">
        <v>31.52</v>
      </c>
      <c r="M338" s="218"/>
      <c r="N338" s="218">
        <f t="shared" si="120"/>
        <v>220.64</v>
      </c>
      <c r="O338" s="218"/>
      <c r="P338" s="218"/>
      <c r="Q338" s="218"/>
      <c r="R338" s="33"/>
      <c r="T338" s="149" t="s">
        <v>19</v>
      </c>
      <c r="U338" s="40" t="s">
        <v>43</v>
      </c>
      <c r="V338" s="150">
        <v>0.65722000000000003</v>
      </c>
      <c r="W338" s="150">
        <f t="shared" si="121"/>
        <v>4.6005400000000005</v>
      </c>
      <c r="X338" s="150">
        <v>2.0528E-3</v>
      </c>
      <c r="Y338" s="150">
        <f t="shared" si="122"/>
        <v>1.43696E-2</v>
      </c>
      <c r="Z338" s="150">
        <v>0</v>
      </c>
      <c r="AA338" s="151">
        <f t="shared" si="123"/>
        <v>0</v>
      </c>
      <c r="AR338" s="18" t="s">
        <v>182</v>
      </c>
      <c r="AT338" s="18" t="s">
        <v>153</v>
      </c>
      <c r="AU338" s="18" t="s">
        <v>158</v>
      </c>
      <c r="AY338" s="18" t="s">
        <v>152</v>
      </c>
      <c r="BE338" s="152">
        <f t="shared" si="124"/>
        <v>0</v>
      </c>
      <c r="BF338" s="152">
        <f t="shared" si="125"/>
        <v>220.64</v>
      </c>
      <c r="BG338" s="152">
        <f t="shared" si="126"/>
        <v>0</v>
      </c>
      <c r="BH338" s="152">
        <f t="shared" si="127"/>
        <v>0</v>
      </c>
      <c r="BI338" s="152">
        <f t="shared" si="128"/>
        <v>0</v>
      </c>
      <c r="BJ338" s="18" t="s">
        <v>158</v>
      </c>
      <c r="BK338" s="152">
        <f t="shared" si="129"/>
        <v>220.64</v>
      </c>
      <c r="BL338" s="18" t="s">
        <v>182</v>
      </c>
      <c r="BM338" s="18" t="s">
        <v>774</v>
      </c>
    </row>
    <row r="339" spans="2:65" s="1" customFormat="1" ht="25.5" customHeight="1">
      <c r="B339" s="31"/>
      <c r="C339" s="145" t="s">
        <v>466</v>
      </c>
      <c r="D339" s="145" t="s">
        <v>153</v>
      </c>
      <c r="E339" s="146" t="s">
        <v>775</v>
      </c>
      <c r="F339" s="217" t="s">
        <v>776</v>
      </c>
      <c r="G339" s="217"/>
      <c r="H339" s="217"/>
      <c r="I339" s="217"/>
      <c r="J339" s="147" t="s">
        <v>203</v>
      </c>
      <c r="K339" s="148">
        <v>2</v>
      </c>
      <c r="L339" s="218">
        <v>17.399999999999999</v>
      </c>
      <c r="M339" s="218"/>
      <c r="N339" s="218">
        <f t="shared" si="120"/>
        <v>34.799999999999997</v>
      </c>
      <c r="O339" s="218"/>
      <c r="P339" s="218"/>
      <c r="Q339" s="218"/>
      <c r="R339" s="33"/>
      <c r="T339" s="149" t="s">
        <v>19</v>
      </c>
      <c r="U339" s="40" t="s">
        <v>43</v>
      </c>
      <c r="V339" s="150">
        <v>0.16044</v>
      </c>
      <c r="W339" s="150">
        <f t="shared" si="121"/>
        <v>0.32088</v>
      </c>
      <c r="X339" s="150">
        <v>3.9100000000000002E-4</v>
      </c>
      <c r="Y339" s="150">
        <f t="shared" si="122"/>
        <v>7.8200000000000003E-4</v>
      </c>
      <c r="Z339" s="150">
        <v>0</v>
      </c>
      <c r="AA339" s="151">
        <f t="shared" si="123"/>
        <v>0</v>
      </c>
      <c r="AR339" s="18" t="s">
        <v>182</v>
      </c>
      <c r="AT339" s="18" t="s">
        <v>153</v>
      </c>
      <c r="AU339" s="18" t="s">
        <v>158</v>
      </c>
      <c r="AY339" s="18" t="s">
        <v>152</v>
      </c>
      <c r="BE339" s="152">
        <f t="shared" si="124"/>
        <v>0</v>
      </c>
      <c r="BF339" s="152">
        <f t="shared" si="125"/>
        <v>34.799999999999997</v>
      </c>
      <c r="BG339" s="152">
        <f t="shared" si="126"/>
        <v>0</v>
      </c>
      <c r="BH339" s="152">
        <f t="shared" si="127"/>
        <v>0</v>
      </c>
      <c r="BI339" s="152">
        <f t="shared" si="128"/>
        <v>0</v>
      </c>
      <c r="BJ339" s="18" t="s">
        <v>158</v>
      </c>
      <c r="BK339" s="152">
        <f t="shared" si="129"/>
        <v>34.799999999999997</v>
      </c>
      <c r="BL339" s="18" t="s">
        <v>182</v>
      </c>
      <c r="BM339" s="18" t="s">
        <v>777</v>
      </c>
    </row>
    <row r="340" spans="2:65" s="1" customFormat="1" ht="25.5" customHeight="1">
      <c r="B340" s="31"/>
      <c r="C340" s="145" t="s">
        <v>778</v>
      </c>
      <c r="D340" s="145" t="s">
        <v>153</v>
      </c>
      <c r="E340" s="146" t="s">
        <v>779</v>
      </c>
      <c r="F340" s="217" t="s">
        <v>780</v>
      </c>
      <c r="G340" s="217"/>
      <c r="H340" s="217"/>
      <c r="I340" s="217"/>
      <c r="J340" s="147" t="s">
        <v>203</v>
      </c>
      <c r="K340" s="148">
        <v>2</v>
      </c>
      <c r="L340" s="218">
        <v>49.2</v>
      </c>
      <c r="M340" s="218"/>
      <c r="N340" s="218">
        <f t="shared" si="120"/>
        <v>98.4</v>
      </c>
      <c r="O340" s="218"/>
      <c r="P340" s="218"/>
      <c r="Q340" s="218"/>
      <c r="R340" s="33"/>
      <c r="T340" s="149" t="s">
        <v>19</v>
      </c>
      <c r="U340" s="40" t="s">
        <v>43</v>
      </c>
      <c r="V340" s="150">
        <v>0.16044</v>
      </c>
      <c r="W340" s="150">
        <f t="shared" si="121"/>
        <v>0.32088</v>
      </c>
      <c r="X340" s="150">
        <v>3.9100000000000002E-4</v>
      </c>
      <c r="Y340" s="150">
        <f t="shared" si="122"/>
        <v>7.8200000000000003E-4</v>
      </c>
      <c r="Z340" s="150">
        <v>0</v>
      </c>
      <c r="AA340" s="151">
        <f t="shared" si="123"/>
        <v>0</v>
      </c>
      <c r="AR340" s="18" t="s">
        <v>182</v>
      </c>
      <c r="AT340" s="18" t="s">
        <v>153</v>
      </c>
      <c r="AU340" s="18" t="s">
        <v>158</v>
      </c>
      <c r="AY340" s="18" t="s">
        <v>152</v>
      </c>
      <c r="BE340" s="152">
        <f t="shared" si="124"/>
        <v>0</v>
      </c>
      <c r="BF340" s="152">
        <f t="shared" si="125"/>
        <v>98.4</v>
      </c>
      <c r="BG340" s="152">
        <f t="shared" si="126"/>
        <v>0</v>
      </c>
      <c r="BH340" s="152">
        <f t="shared" si="127"/>
        <v>0</v>
      </c>
      <c r="BI340" s="152">
        <f t="shared" si="128"/>
        <v>0</v>
      </c>
      <c r="BJ340" s="18" t="s">
        <v>158</v>
      </c>
      <c r="BK340" s="152">
        <f t="shared" si="129"/>
        <v>98.4</v>
      </c>
      <c r="BL340" s="18" t="s">
        <v>182</v>
      </c>
      <c r="BM340" s="18" t="s">
        <v>781</v>
      </c>
    </row>
    <row r="341" spans="2:65" s="1" customFormat="1" ht="25.5" customHeight="1">
      <c r="B341" s="31"/>
      <c r="C341" s="145" t="s">
        <v>470</v>
      </c>
      <c r="D341" s="145" t="s">
        <v>153</v>
      </c>
      <c r="E341" s="146" t="s">
        <v>782</v>
      </c>
      <c r="F341" s="217" t="s">
        <v>783</v>
      </c>
      <c r="G341" s="217"/>
      <c r="H341" s="217"/>
      <c r="I341" s="217"/>
      <c r="J341" s="147" t="s">
        <v>203</v>
      </c>
      <c r="K341" s="148">
        <v>2</v>
      </c>
      <c r="L341" s="218">
        <v>15.24</v>
      </c>
      <c r="M341" s="218"/>
      <c r="N341" s="218">
        <f t="shared" si="120"/>
        <v>30.48</v>
      </c>
      <c r="O341" s="218"/>
      <c r="P341" s="218"/>
      <c r="Q341" s="218"/>
      <c r="R341" s="33"/>
      <c r="T341" s="149" t="s">
        <v>19</v>
      </c>
      <c r="U341" s="40" t="s">
        <v>43</v>
      </c>
      <c r="V341" s="150">
        <v>0.18002000000000001</v>
      </c>
      <c r="W341" s="150">
        <f t="shared" si="121"/>
        <v>0.36004000000000003</v>
      </c>
      <c r="X341" s="150">
        <v>3.1599999999999998E-4</v>
      </c>
      <c r="Y341" s="150">
        <f t="shared" si="122"/>
        <v>6.3199999999999997E-4</v>
      </c>
      <c r="Z341" s="150">
        <v>0</v>
      </c>
      <c r="AA341" s="151">
        <f t="shared" si="123"/>
        <v>0</v>
      </c>
      <c r="AR341" s="18" t="s">
        <v>182</v>
      </c>
      <c r="AT341" s="18" t="s">
        <v>153</v>
      </c>
      <c r="AU341" s="18" t="s">
        <v>158</v>
      </c>
      <c r="AY341" s="18" t="s">
        <v>152</v>
      </c>
      <c r="BE341" s="152">
        <f t="shared" si="124"/>
        <v>0</v>
      </c>
      <c r="BF341" s="152">
        <f t="shared" si="125"/>
        <v>30.48</v>
      </c>
      <c r="BG341" s="152">
        <f t="shared" si="126"/>
        <v>0</v>
      </c>
      <c r="BH341" s="152">
        <f t="shared" si="127"/>
        <v>0</v>
      </c>
      <c r="BI341" s="152">
        <f t="shared" si="128"/>
        <v>0</v>
      </c>
      <c r="BJ341" s="18" t="s">
        <v>158</v>
      </c>
      <c r="BK341" s="152">
        <f t="shared" si="129"/>
        <v>30.48</v>
      </c>
      <c r="BL341" s="18" t="s">
        <v>182</v>
      </c>
      <c r="BM341" s="18" t="s">
        <v>784</v>
      </c>
    </row>
    <row r="342" spans="2:65" s="1" customFormat="1" ht="25.5" customHeight="1">
      <c r="B342" s="31"/>
      <c r="C342" s="145" t="s">
        <v>785</v>
      </c>
      <c r="D342" s="145" t="s">
        <v>153</v>
      </c>
      <c r="E342" s="146" t="s">
        <v>786</v>
      </c>
      <c r="F342" s="217" t="s">
        <v>787</v>
      </c>
      <c r="G342" s="217"/>
      <c r="H342" s="217"/>
      <c r="I342" s="217"/>
      <c r="J342" s="147" t="s">
        <v>307</v>
      </c>
      <c r="K342" s="148">
        <v>21.5</v>
      </c>
      <c r="L342" s="218">
        <v>23.95</v>
      </c>
      <c r="M342" s="218"/>
      <c r="N342" s="218">
        <f t="shared" si="120"/>
        <v>514.92999999999995</v>
      </c>
      <c r="O342" s="218"/>
      <c r="P342" s="218"/>
      <c r="Q342" s="218"/>
      <c r="R342" s="33"/>
      <c r="T342" s="149" t="s">
        <v>19</v>
      </c>
      <c r="U342" s="40" t="s">
        <v>43</v>
      </c>
      <c r="V342" s="150">
        <v>0</v>
      </c>
      <c r="W342" s="150">
        <f t="shared" si="121"/>
        <v>0</v>
      </c>
      <c r="X342" s="150">
        <v>0</v>
      </c>
      <c r="Y342" s="150">
        <f t="shared" si="122"/>
        <v>0</v>
      </c>
      <c r="Z342" s="150">
        <v>0</v>
      </c>
      <c r="AA342" s="151">
        <f t="shared" si="123"/>
        <v>0</v>
      </c>
      <c r="AR342" s="18" t="s">
        <v>182</v>
      </c>
      <c r="AT342" s="18" t="s">
        <v>153</v>
      </c>
      <c r="AU342" s="18" t="s">
        <v>158</v>
      </c>
      <c r="AY342" s="18" t="s">
        <v>152</v>
      </c>
      <c r="BE342" s="152">
        <f t="shared" si="124"/>
        <v>0</v>
      </c>
      <c r="BF342" s="152">
        <f t="shared" si="125"/>
        <v>514.92999999999995</v>
      </c>
      <c r="BG342" s="152">
        <f t="shared" si="126"/>
        <v>0</v>
      </c>
      <c r="BH342" s="152">
        <f t="shared" si="127"/>
        <v>0</v>
      </c>
      <c r="BI342" s="152">
        <f t="shared" si="128"/>
        <v>0</v>
      </c>
      <c r="BJ342" s="18" t="s">
        <v>158</v>
      </c>
      <c r="BK342" s="152">
        <f t="shared" si="129"/>
        <v>514.92999999999995</v>
      </c>
      <c r="BL342" s="18" t="s">
        <v>182</v>
      </c>
      <c r="BM342" s="18" t="s">
        <v>788</v>
      </c>
    </row>
    <row r="343" spans="2:65" s="1" customFormat="1" ht="25.5" customHeight="1">
      <c r="B343" s="31"/>
      <c r="C343" s="145" t="s">
        <v>473</v>
      </c>
      <c r="D343" s="145" t="s">
        <v>153</v>
      </c>
      <c r="E343" s="146" t="s">
        <v>789</v>
      </c>
      <c r="F343" s="217" t="s">
        <v>790</v>
      </c>
      <c r="G343" s="217"/>
      <c r="H343" s="217"/>
      <c r="I343" s="217"/>
      <c r="J343" s="147" t="s">
        <v>203</v>
      </c>
      <c r="K343" s="148">
        <v>2</v>
      </c>
      <c r="L343" s="218">
        <v>13.52</v>
      </c>
      <c r="M343" s="218"/>
      <c r="N343" s="218">
        <f t="shared" si="120"/>
        <v>27.04</v>
      </c>
      <c r="O343" s="218"/>
      <c r="P343" s="218"/>
      <c r="Q343" s="218"/>
      <c r="R343" s="33"/>
      <c r="T343" s="149" t="s">
        <v>19</v>
      </c>
      <c r="U343" s="40" t="s">
        <v>43</v>
      </c>
      <c r="V343" s="150">
        <v>0</v>
      </c>
      <c r="W343" s="150">
        <f t="shared" si="121"/>
        <v>0</v>
      </c>
      <c r="X343" s="150">
        <v>0</v>
      </c>
      <c r="Y343" s="150">
        <f t="shared" si="122"/>
        <v>0</v>
      </c>
      <c r="Z343" s="150">
        <v>0</v>
      </c>
      <c r="AA343" s="151">
        <f t="shared" si="123"/>
        <v>0</v>
      </c>
      <c r="AR343" s="18" t="s">
        <v>182</v>
      </c>
      <c r="AT343" s="18" t="s">
        <v>153</v>
      </c>
      <c r="AU343" s="18" t="s">
        <v>158</v>
      </c>
      <c r="AY343" s="18" t="s">
        <v>152</v>
      </c>
      <c r="BE343" s="152">
        <f t="shared" si="124"/>
        <v>0</v>
      </c>
      <c r="BF343" s="152">
        <f t="shared" si="125"/>
        <v>27.04</v>
      </c>
      <c r="BG343" s="152">
        <f t="shared" si="126"/>
        <v>0</v>
      </c>
      <c r="BH343" s="152">
        <f t="shared" si="127"/>
        <v>0</v>
      </c>
      <c r="BI343" s="152">
        <f t="shared" si="128"/>
        <v>0</v>
      </c>
      <c r="BJ343" s="18" t="s">
        <v>158</v>
      </c>
      <c r="BK343" s="152">
        <f t="shared" si="129"/>
        <v>27.04</v>
      </c>
      <c r="BL343" s="18" t="s">
        <v>182</v>
      </c>
      <c r="BM343" s="18" t="s">
        <v>791</v>
      </c>
    </row>
    <row r="344" spans="2:65" s="1" customFormat="1" ht="25.5" customHeight="1">
      <c r="B344" s="31"/>
      <c r="C344" s="145" t="s">
        <v>792</v>
      </c>
      <c r="D344" s="145" t="s">
        <v>153</v>
      </c>
      <c r="E344" s="146" t="s">
        <v>793</v>
      </c>
      <c r="F344" s="217" t="s">
        <v>794</v>
      </c>
      <c r="G344" s="217"/>
      <c r="H344" s="217"/>
      <c r="I344" s="217"/>
      <c r="J344" s="147" t="s">
        <v>203</v>
      </c>
      <c r="K344" s="148">
        <v>2</v>
      </c>
      <c r="L344" s="218">
        <v>15.49</v>
      </c>
      <c r="M344" s="218"/>
      <c r="N344" s="218">
        <f t="shared" si="120"/>
        <v>30.98</v>
      </c>
      <c r="O344" s="218"/>
      <c r="P344" s="218"/>
      <c r="Q344" s="218"/>
      <c r="R344" s="33"/>
      <c r="T344" s="149" t="s">
        <v>19</v>
      </c>
      <c r="U344" s="40" t="s">
        <v>43</v>
      </c>
      <c r="V344" s="150">
        <v>0.30941000000000002</v>
      </c>
      <c r="W344" s="150">
        <f t="shared" si="121"/>
        <v>0.61882000000000004</v>
      </c>
      <c r="X344" s="150">
        <v>3.6259999999999998E-4</v>
      </c>
      <c r="Y344" s="150">
        <f t="shared" si="122"/>
        <v>7.2519999999999995E-4</v>
      </c>
      <c r="Z344" s="150">
        <v>0</v>
      </c>
      <c r="AA344" s="151">
        <f t="shared" si="123"/>
        <v>0</v>
      </c>
      <c r="AR344" s="18" t="s">
        <v>182</v>
      </c>
      <c r="AT344" s="18" t="s">
        <v>153</v>
      </c>
      <c r="AU344" s="18" t="s">
        <v>158</v>
      </c>
      <c r="AY344" s="18" t="s">
        <v>152</v>
      </c>
      <c r="BE344" s="152">
        <f t="shared" si="124"/>
        <v>0</v>
      </c>
      <c r="BF344" s="152">
        <f t="shared" si="125"/>
        <v>30.98</v>
      </c>
      <c r="BG344" s="152">
        <f t="shared" si="126"/>
        <v>0</v>
      </c>
      <c r="BH344" s="152">
        <f t="shared" si="127"/>
        <v>0</v>
      </c>
      <c r="BI344" s="152">
        <f t="shared" si="128"/>
        <v>0</v>
      </c>
      <c r="BJ344" s="18" t="s">
        <v>158</v>
      </c>
      <c r="BK344" s="152">
        <f t="shared" si="129"/>
        <v>30.98</v>
      </c>
      <c r="BL344" s="18" t="s">
        <v>182</v>
      </c>
      <c r="BM344" s="18" t="s">
        <v>795</v>
      </c>
    </row>
    <row r="345" spans="2:65" s="1" customFormat="1" ht="25.5" customHeight="1">
      <c r="B345" s="31"/>
      <c r="C345" s="145" t="s">
        <v>477</v>
      </c>
      <c r="D345" s="145" t="s">
        <v>153</v>
      </c>
      <c r="E345" s="146" t="s">
        <v>796</v>
      </c>
      <c r="F345" s="217" t="s">
        <v>797</v>
      </c>
      <c r="G345" s="217"/>
      <c r="H345" s="217"/>
      <c r="I345" s="217"/>
      <c r="J345" s="147" t="s">
        <v>236</v>
      </c>
      <c r="K345" s="148">
        <v>0.12</v>
      </c>
      <c r="L345" s="218">
        <v>41.59</v>
      </c>
      <c r="M345" s="218"/>
      <c r="N345" s="218">
        <f t="shared" si="120"/>
        <v>4.99</v>
      </c>
      <c r="O345" s="218"/>
      <c r="P345" s="218"/>
      <c r="Q345" s="218"/>
      <c r="R345" s="33"/>
      <c r="T345" s="149" t="s">
        <v>19</v>
      </c>
      <c r="U345" s="40" t="s">
        <v>43</v>
      </c>
      <c r="V345" s="150">
        <v>4.4800000000000004</v>
      </c>
      <c r="W345" s="150">
        <f t="shared" si="121"/>
        <v>0.53760000000000008</v>
      </c>
      <c r="X345" s="150">
        <v>0</v>
      </c>
      <c r="Y345" s="150">
        <f t="shared" si="122"/>
        <v>0</v>
      </c>
      <c r="Z345" s="150">
        <v>0</v>
      </c>
      <c r="AA345" s="151">
        <f t="shared" si="123"/>
        <v>0</v>
      </c>
      <c r="AR345" s="18" t="s">
        <v>182</v>
      </c>
      <c r="AT345" s="18" t="s">
        <v>153</v>
      </c>
      <c r="AU345" s="18" t="s">
        <v>158</v>
      </c>
      <c r="AY345" s="18" t="s">
        <v>152</v>
      </c>
      <c r="BE345" s="152">
        <f t="shared" si="124"/>
        <v>0</v>
      </c>
      <c r="BF345" s="152">
        <f t="shared" si="125"/>
        <v>4.99</v>
      </c>
      <c r="BG345" s="152">
        <f t="shared" si="126"/>
        <v>0</v>
      </c>
      <c r="BH345" s="152">
        <f t="shared" si="127"/>
        <v>0</v>
      </c>
      <c r="BI345" s="152">
        <f t="shared" si="128"/>
        <v>0</v>
      </c>
      <c r="BJ345" s="18" t="s">
        <v>158</v>
      </c>
      <c r="BK345" s="152">
        <f t="shared" si="129"/>
        <v>4.99</v>
      </c>
      <c r="BL345" s="18" t="s">
        <v>182</v>
      </c>
      <c r="BM345" s="18" t="s">
        <v>798</v>
      </c>
    </row>
    <row r="346" spans="2:65" s="9" customFormat="1" ht="29.85" customHeight="1">
      <c r="B346" s="134"/>
      <c r="C346" s="135"/>
      <c r="D346" s="144" t="s">
        <v>127</v>
      </c>
      <c r="E346" s="144"/>
      <c r="F346" s="144"/>
      <c r="G346" s="144"/>
      <c r="H346" s="144"/>
      <c r="I346" s="144"/>
      <c r="J346" s="144"/>
      <c r="K346" s="144"/>
      <c r="L346" s="144"/>
      <c r="M346" s="144"/>
      <c r="N346" s="226">
        <f>BK346</f>
        <v>3779.9000000000005</v>
      </c>
      <c r="O346" s="227"/>
      <c r="P346" s="227"/>
      <c r="Q346" s="227"/>
      <c r="R346" s="137"/>
      <c r="T346" s="138"/>
      <c r="U346" s="135"/>
      <c r="V346" s="135"/>
      <c r="W346" s="139">
        <f>SUM(W347:W351)</f>
        <v>8.6911550000000002</v>
      </c>
      <c r="X346" s="135"/>
      <c r="Y346" s="139">
        <f>SUM(Y347:Y351)</f>
        <v>6.4973000000000003E-2</v>
      </c>
      <c r="Z346" s="135"/>
      <c r="AA346" s="140">
        <f>SUM(AA347:AA351)</f>
        <v>0</v>
      </c>
      <c r="AR346" s="141" t="s">
        <v>158</v>
      </c>
      <c r="AT346" s="142" t="s">
        <v>75</v>
      </c>
      <c r="AU346" s="142" t="s">
        <v>84</v>
      </c>
      <c r="AY346" s="141" t="s">
        <v>152</v>
      </c>
      <c r="BK346" s="143">
        <f>SUM(BK347:BK351)</f>
        <v>3779.9000000000005</v>
      </c>
    </row>
    <row r="347" spans="2:65" s="1" customFormat="1" ht="25.5" customHeight="1">
      <c r="B347" s="31"/>
      <c r="C347" s="145" t="s">
        <v>799</v>
      </c>
      <c r="D347" s="145" t="s">
        <v>153</v>
      </c>
      <c r="E347" s="146" t="s">
        <v>800</v>
      </c>
      <c r="F347" s="217" t="s">
        <v>801</v>
      </c>
      <c r="G347" s="217"/>
      <c r="H347" s="217"/>
      <c r="I347" s="217"/>
      <c r="J347" s="147" t="s">
        <v>307</v>
      </c>
      <c r="K347" s="148">
        <v>21.5</v>
      </c>
      <c r="L347" s="218">
        <v>15.09</v>
      </c>
      <c r="M347" s="218"/>
      <c r="N347" s="218">
        <f>ROUND(L347*K347,2)</f>
        <v>324.44</v>
      </c>
      <c r="O347" s="218"/>
      <c r="P347" s="218"/>
      <c r="Q347" s="218"/>
      <c r="R347" s="33"/>
      <c r="T347" s="149" t="s">
        <v>19</v>
      </c>
      <c r="U347" s="40" t="s">
        <v>43</v>
      </c>
      <c r="V347" s="150">
        <v>0.19409999999999999</v>
      </c>
      <c r="W347" s="150">
        <f>V347*K347</f>
        <v>4.1731499999999997</v>
      </c>
      <c r="X347" s="150">
        <v>2.2920000000000002E-3</v>
      </c>
      <c r="Y347" s="150">
        <f>X347*K347</f>
        <v>4.9278000000000002E-2</v>
      </c>
      <c r="Z347" s="150">
        <v>0</v>
      </c>
      <c r="AA347" s="151">
        <f>Z347*K347</f>
        <v>0</v>
      </c>
      <c r="AR347" s="18" t="s">
        <v>182</v>
      </c>
      <c r="AT347" s="18" t="s">
        <v>153</v>
      </c>
      <c r="AU347" s="18" t="s">
        <v>158</v>
      </c>
      <c r="AY347" s="18" t="s">
        <v>152</v>
      </c>
      <c r="BE347" s="152">
        <f>IF(U347="základná",N347,0)</f>
        <v>0</v>
      </c>
      <c r="BF347" s="152">
        <f>IF(U347="znížená",N347,0)</f>
        <v>324.44</v>
      </c>
      <c r="BG347" s="152">
        <f>IF(U347="zákl. prenesená",N347,0)</f>
        <v>0</v>
      </c>
      <c r="BH347" s="152">
        <f>IF(U347="zníž. prenesená",N347,0)</f>
        <v>0</v>
      </c>
      <c r="BI347" s="152">
        <f>IF(U347="nulová",N347,0)</f>
        <v>0</v>
      </c>
      <c r="BJ347" s="18" t="s">
        <v>158</v>
      </c>
      <c r="BK347" s="152">
        <f>ROUND(L347*K347,2)</f>
        <v>324.44</v>
      </c>
      <c r="BL347" s="18" t="s">
        <v>182</v>
      </c>
      <c r="BM347" s="18" t="s">
        <v>802</v>
      </c>
    </row>
    <row r="348" spans="2:65" s="1" customFormat="1" ht="25.5" customHeight="1">
      <c r="B348" s="31"/>
      <c r="C348" s="145" t="s">
        <v>480</v>
      </c>
      <c r="D348" s="145" t="s">
        <v>153</v>
      </c>
      <c r="E348" s="146" t="s">
        <v>803</v>
      </c>
      <c r="F348" s="217" t="s">
        <v>804</v>
      </c>
      <c r="G348" s="217"/>
      <c r="H348" s="217"/>
      <c r="I348" s="217"/>
      <c r="J348" s="147" t="s">
        <v>307</v>
      </c>
      <c r="K348" s="148">
        <v>21.5</v>
      </c>
      <c r="L348" s="218">
        <v>28</v>
      </c>
      <c r="M348" s="218"/>
      <c r="N348" s="218">
        <f>ROUND(L348*K348,2)</f>
        <v>602</v>
      </c>
      <c r="O348" s="218"/>
      <c r="P348" s="218"/>
      <c r="Q348" s="218"/>
      <c r="R348" s="33"/>
      <c r="T348" s="149" t="s">
        <v>19</v>
      </c>
      <c r="U348" s="40" t="s">
        <v>43</v>
      </c>
      <c r="V348" s="150">
        <v>0.15131</v>
      </c>
      <c r="W348" s="150">
        <f>V348*K348</f>
        <v>3.2531650000000001</v>
      </c>
      <c r="X348" s="150">
        <v>7.2999999999999996E-4</v>
      </c>
      <c r="Y348" s="150">
        <f>X348*K348</f>
        <v>1.5695000000000001E-2</v>
      </c>
      <c r="Z348" s="150">
        <v>0</v>
      </c>
      <c r="AA348" s="151">
        <f>Z348*K348</f>
        <v>0</v>
      </c>
      <c r="AR348" s="18" t="s">
        <v>182</v>
      </c>
      <c r="AT348" s="18" t="s">
        <v>153</v>
      </c>
      <c r="AU348" s="18" t="s">
        <v>158</v>
      </c>
      <c r="AY348" s="18" t="s">
        <v>152</v>
      </c>
      <c r="BE348" s="152">
        <f>IF(U348="základná",N348,0)</f>
        <v>0</v>
      </c>
      <c r="BF348" s="152">
        <f>IF(U348="znížená",N348,0)</f>
        <v>602</v>
      </c>
      <c r="BG348" s="152">
        <f>IF(U348="zákl. prenesená",N348,0)</f>
        <v>0</v>
      </c>
      <c r="BH348" s="152">
        <f>IF(U348="zníž. prenesená",N348,0)</f>
        <v>0</v>
      </c>
      <c r="BI348" s="152">
        <f>IF(U348="nulová",N348,0)</f>
        <v>0</v>
      </c>
      <c r="BJ348" s="18" t="s">
        <v>158</v>
      </c>
      <c r="BK348" s="152">
        <f>ROUND(L348*K348,2)</f>
        <v>602</v>
      </c>
      <c r="BL348" s="18" t="s">
        <v>182</v>
      </c>
      <c r="BM348" s="18" t="s">
        <v>805</v>
      </c>
    </row>
    <row r="349" spans="2:65" s="1" customFormat="1" ht="25.5" customHeight="1">
      <c r="B349" s="31"/>
      <c r="C349" s="145" t="s">
        <v>806</v>
      </c>
      <c r="D349" s="145" t="s">
        <v>153</v>
      </c>
      <c r="E349" s="146" t="s">
        <v>807</v>
      </c>
      <c r="F349" s="217" t="s">
        <v>808</v>
      </c>
      <c r="G349" s="217"/>
      <c r="H349" s="217"/>
      <c r="I349" s="217"/>
      <c r="J349" s="147" t="s">
        <v>156</v>
      </c>
      <c r="K349" s="148">
        <v>120</v>
      </c>
      <c r="L349" s="218">
        <v>19.670000000000002</v>
      </c>
      <c r="M349" s="218"/>
      <c r="N349" s="218">
        <f>ROUND(L349*K349,2)</f>
        <v>2360.4</v>
      </c>
      <c r="O349" s="218"/>
      <c r="P349" s="218"/>
      <c r="Q349" s="218"/>
      <c r="R349" s="33"/>
      <c r="T349" s="149" t="s">
        <v>19</v>
      </c>
      <c r="U349" s="40" t="s">
        <v>43</v>
      </c>
      <c r="V349" s="150">
        <v>0</v>
      </c>
      <c r="W349" s="150">
        <f>V349*K349</f>
        <v>0</v>
      </c>
      <c r="X349" s="150">
        <v>0</v>
      </c>
      <c r="Y349" s="150">
        <f>X349*K349</f>
        <v>0</v>
      </c>
      <c r="Z349" s="150">
        <v>0</v>
      </c>
      <c r="AA349" s="151">
        <f>Z349*K349</f>
        <v>0</v>
      </c>
      <c r="AR349" s="18" t="s">
        <v>182</v>
      </c>
      <c r="AT349" s="18" t="s">
        <v>153</v>
      </c>
      <c r="AU349" s="18" t="s">
        <v>158</v>
      </c>
      <c r="AY349" s="18" t="s">
        <v>152</v>
      </c>
      <c r="BE349" s="152">
        <f>IF(U349="základná",N349,0)</f>
        <v>0</v>
      </c>
      <c r="BF349" s="152">
        <f>IF(U349="znížená",N349,0)</f>
        <v>2360.4</v>
      </c>
      <c r="BG349" s="152">
        <f>IF(U349="zákl. prenesená",N349,0)</f>
        <v>0</v>
      </c>
      <c r="BH349" s="152">
        <f>IF(U349="zníž. prenesená",N349,0)</f>
        <v>0</v>
      </c>
      <c r="BI349" s="152">
        <f>IF(U349="nulová",N349,0)</f>
        <v>0</v>
      </c>
      <c r="BJ349" s="18" t="s">
        <v>158</v>
      </c>
      <c r="BK349" s="152">
        <f>ROUND(L349*K349,2)</f>
        <v>2360.4</v>
      </c>
      <c r="BL349" s="18" t="s">
        <v>182</v>
      </c>
      <c r="BM349" s="18" t="s">
        <v>809</v>
      </c>
    </row>
    <row r="350" spans="2:65" s="1" customFormat="1" ht="25.5" customHeight="1">
      <c r="B350" s="31"/>
      <c r="C350" s="145" t="s">
        <v>484</v>
      </c>
      <c r="D350" s="145" t="s">
        <v>153</v>
      </c>
      <c r="E350" s="146" t="s">
        <v>810</v>
      </c>
      <c r="F350" s="217" t="s">
        <v>811</v>
      </c>
      <c r="G350" s="217"/>
      <c r="H350" s="217"/>
      <c r="I350" s="217"/>
      <c r="J350" s="147" t="s">
        <v>156</v>
      </c>
      <c r="K350" s="148">
        <v>120</v>
      </c>
      <c r="L350" s="218">
        <v>3.99</v>
      </c>
      <c r="M350" s="218"/>
      <c r="N350" s="218">
        <f>ROUND(L350*K350,2)</f>
        <v>478.8</v>
      </c>
      <c r="O350" s="218"/>
      <c r="P350" s="218"/>
      <c r="Q350" s="218"/>
      <c r="R350" s="33"/>
      <c r="T350" s="149" t="s">
        <v>19</v>
      </c>
      <c r="U350" s="40" t="s">
        <v>43</v>
      </c>
      <c r="V350" s="150">
        <v>0</v>
      </c>
      <c r="W350" s="150">
        <f>V350*K350</f>
        <v>0</v>
      </c>
      <c r="X350" s="150">
        <v>0</v>
      </c>
      <c r="Y350" s="150">
        <f>X350*K350</f>
        <v>0</v>
      </c>
      <c r="Z350" s="150">
        <v>0</v>
      </c>
      <c r="AA350" s="151">
        <f>Z350*K350</f>
        <v>0</v>
      </c>
      <c r="AR350" s="18" t="s">
        <v>182</v>
      </c>
      <c r="AT350" s="18" t="s">
        <v>153</v>
      </c>
      <c r="AU350" s="18" t="s">
        <v>158</v>
      </c>
      <c r="AY350" s="18" t="s">
        <v>152</v>
      </c>
      <c r="BE350" s="152">
        <f>IF(U350="základná",N350,0)</f>
        <v>0</v>
      </c>
      <c r="BF350" s="152">
        <f>IF(U350="znížená",N350,0)</f>
        <v>478.8</v>
      </c>
      <c r="BG350" s="152">
        <f>IF(U350="zákl. prenesená",N350,0)</f>
        <v>0</v>
      </c>
      <c r="BH350" s="152">
        <f>IF(U350="zníž. prenesená",N350,0)</f>
        <v>0</v>
      </c>
      <c r="BI350" s="152">
        <f>IF(U350="nulová",N350,0)</f>
        <v>0</v>
      </c>
      <c r="BJ350" s="18" t="s">
        <v>158</v>
      </c>
      <c r="BK350" s="152">
        <f>ROUND(L350*K350,2)</f>
        <v>478.8</v>
      </c>
      <c r="BL350" s="18" t="s">
        <v>182</v>
      </c>
      <c r="BM350" s="18" t="s">
        <v>812</v>
      </c>
    </row>
    <row r="351" spans="2:65" s="1" customFormat="1" ht="25.5" customHeight="1">
      <c r="B351" s="31"/>
      <c r="C351" s="145" t="s">
        <v>813</v>
      </c>
      <c r="D351" s="145" t="s">
        <v>153</v>
      </c>
      <c r="E351" s="146" t="s">
        <v>814</v>
      </c>
      <c r="F351" s="217" t="s">
        <v>815</v>
      </c>
      <c r="G351" s="217"/>
      <c r="H351" s="217"/>
      <c r="I351" s="217"/>
      <c r="J351" s="147" t="s">
        <v>236</v>
      </c>
      <c r="K351" s="148">
        <v>0.61399999999999999</v>
      </c>
      <c r="L351" s="218">
        <v>23.23</v>
      </c>
      <c r="M351" s="218"/>
      <c r="N351" s="218">
        <f>ROUND(L351*K351,2)</f>
        <v>14.26</v>
      </c>
      <c r="O351" s="218"/>
      <c r="P351" s="218"/>
      <c r="Q351" s="218"/>
      <c r="R351" s="33"/>
      <c r="T351" s="149" t="s">
        <v>19</v>
      </c>
      <c r="U351" s="40" t="s">
        <v>43</v>
      </c>
      <c r="V351" s="150">
        <v>2.06</v>
      </c>
      <c r="W351" s="150">
        <f>V351*K351</f>
        <v>1.26484</v>
      </c>
      <c r="X351" s="150">
        <v>0</v>
      </c>
      <c r="Y351" s="150">
        <f>X351*K351</f>
        <v>0</v>
      </c>
      <c r="Z351" s="150">
        <v>0</v>
      </c>
      <c r="AA351" s="151">
        <f>Z351*K351</f>
        <v>0</v>
      </c>
      <c r="AR351" s="18" t="s">
        <v>182</v>
      </c>
      <c r="AT351" s="18" t="s">
        <v>153</v>
      </c>
      <c r="AU351" s="18" t="s">
        <v>158</v>
      </c>
      <c r="AY351" s="18" t="s">
        <v>152</v>
      </c>
      <c r="BE351" s="152">
        <f>IF(U351="základná",N351,0)</f>
        <v>0</v>
      </c>
      <c r="BF351" s="152">
        <f>IF(U351="znížená",N351,0)</f>
        <v>14.26</v>
      </c>
      <c r="BG351" s="152">
        <f>IF(U351="zákl. prenesená",N351,0)</f>
        <v>0</v>
      </c>
      <c r="BH351" s="152">
        <f>IF(U351="zníž. prenesená",N351,0)</f>
        <v>0</v>
      </c>
      <c r="BI351" s="152">
        <f>IF(U351="nulová",N351,0)</f>
        <v>0</v>
      </c>
      <c r="BJ351" s="18" t="s">
        <v>158</v>
      </c>
      <c r="BK351" s="152">
        <f>ROUND(L351*K351,2)</f>
        <v>14.26</v>
      </c>
      <c r="BL351" s="18" t="s">
        <v>182</v>
      </c>
      <c r="BM351" s="18" t="s">
        <v>816</v>
      </c>
    </row>
    <row r="352" spans="2:65" s="9" customFormat="1" ht="29.85" customHeight="1">
      <c r="B352" s="134"/>
      <c r="C352" s="135"/>
      <c r="D352" s="144" t="s">
        <v>128</v>
      </c>
      <c r="E352" s="144"/>
      <c r="F352" s="144"/>
      <c r="G352" s="144"/>
      <c r="H352" s="144"/>
      <c r="I352" s="144"/>
      <c r="J352" s="144"/>
      <c r="K352" s="144"/>
      <c r="L352" s="144"/>
      <c r="M352" s="144"/>
      <c r="N352" s="226">
        <f>BK352</f>
        <v>1022.25</v>
      </c>
      <c r="O352" s="227"/>
      <c r="P352" s="227"/>
      <c r="Q352" s="227"/>
      <c r="R352" s="137"/>
      <c r="T352" s="138"/>
      <c r="U352" s="135"/>
      <c r="V352" s="135"/>
      <c r="W352" s="139">
        <f>SUM(W353:W354)</f>
        <v>49.275150000000004</v>
      </c>
      <c r="X352" s="135"/>
      <c r="Y352" s="139">
        <f>SUM(Y353:Y354)</f>
        <v>0</v>
      </c>
      <c r="Z352" s="135"/>
      <c r="AA352" s="140">
        <f>SUM(AA353:AA354)</f>
        <v>0</v>
      </c>
      <c r="AR352" s="141" t="s">
        <v>158</v>
      </c>
      <c r="AT352" s="142" t="s">
        <v>75</v>
      </c>
      <c r="AU352" s="142" t="s">
        <v>84</v>
      </c>
      <c r="AY352" s="141" t="s">
        <v>152</v>
      </c>
      <c r="BK352" s="143">
        <f>SUM(BK353:BK354)</f>
        <v>1022.25</v>
      </c>
    </row>
    <row r="353" spans="2:65" s="1" customFormat="1" ht="25.5" customHeight="1">
      <c r="B353" s="31"/>
      <c r="C353" s="145" t="s">
        <v>487</v>
      </c>
      <c r="D353" s="145" t="s">
        <v>153</v>
      </c>
      <c r="E353" s="146" t="s">
        <v>817</v>
      </c>
      <c r="F353" s="217" t="s">
        <v>818</v>
      </c>
      <c r="G353" s="217"/>
      <c r="H353" s="217"/>
      <c r="I353" s="217"/>
      <c r="J353" s="147" t="s">
        <v>203</v>
      </c>
      <c r="K353" s="148">
        <v>15</v>
      </c>
      <c r="L353" s="218">
        <v>11.29</v>
      </c>
      <c r="M353" s="218"/>
      <c r="N353" s="218">
        <f>ROUND(L353*K353,2)</f>
        <v>169.35</v>
      </c>
      <c r="O353" s="218"/>
      <c r="P353" s="218"/>
      <c r="Q353" s="218"/>
      <c r="R353" s="33"/>
      <c r="T353" s="149" t="s">
        <v>19</v>
      </c>
      <c r="U353" s="40" t="s">
        <v>43</v>
      </c>
      <c r="V353" s="150">
        <v>3.2850100000000002</v>
      </c>
      <c r="W353" s="150">
        <f>V353*K353</f>
        <v>49.275150000000004</v>
      </c>
      <c r="X353" s="150">
        <v>0</v>
      </c>
      <c r="Y353" s="150">
        <f>X353*K353</f>
        <v>0</v>
      </c>
      <c r="Z353" s="150">
        <v>0</v>
      </c>
      <c r="AA353" s="151">
        <f>Z353*K353</f>
        <v>0</v>
      </c>
      <c r="AR353" s="18" t="s">
        <v>182</v>
      </c>
      <c r="AT353" s="18" t="s">
        <v>153</v>
      </c>
      <c r="AU353" s="18" t="s">
        <v>158</v>
      </c>
      <c r="AY353" s="18" t="s">
        <v>152</v>
      </c>
      <c r="BE353" s="152">
        <f>IF(U353="základná",N353,0)</f>
        <v>0</v>
      </c>
      <c r="BF353" s="152">
        <f>IF(U353="znížená",N353,0)</f>
        <v>169.35</v>
      </c>
      <c r="BG353" s="152">
        <f>IF(U353="zákl. prenesená",N353,0)</f>
        <v>0</v>
      </c>
      <c r="BH353" s="152">
        <f>IF(U353="zníž. prenesená",N353,0)</f>
        <v>0</v>
      </c>
      <c r="BI353" s="152">
        <f>IF(U353="nulová",N353,0)</f>
        <v>0</v>
      </c>
      <c r="BJ353" s="18" t="s">
        <v>158</v>
      </c>
      <c r="BK353" s="152">
        <f>ROUND(L353*K353,2)</f>
        <v>169.35</v>
      </c>
      <c r="BL353" s="18" t="s">
        <v>182</v>
      </c>
      <c r="BM353" s="18" t="s">
        <v>819</v>
      </c>
    </row>
    <row r="354" spans="2:65" s="1" customFormat="1" ht="38.25" customHeight="1">
      <c r="B354" s="31"/>
      <c r="C354" s="153" t="s">
        <v>820</v>
      </c>
      <c r="D354" s="153" t="s">
        <v>184</v>
      </c>
      <c r="E354" s="154" t="s">
        <v>821</v>
      </c>
      <c r="F354" s="219" t="s">
        <v>822</v>
      </c>
      <c r="G354" s="219"/>
      <c r="H354" s="219"/>
      <c r="I354" s="219"/>
      <c r="J354" s="155" t="s">
        <v>203</v>
      </c>
      <c r="K354" s="156">
        <v>15</v>
      </c>
      <c r="L354" s="220">
        <v>56.86</v>
      </c>
      <c r="M354" s="220"/>
      <c r="N354" s="220">
        <f>ROUND(L354*K354,2)</f>
        <v>852.9</v>
      </c>
      <c r="O354" s="218"/>
      <c r="P354" s="218"/>
      <c r="Q354" s="218"/>
      <c r="R354" s="33"/>
      <c r="T354" s="149" t="s">
        <v>19</v>
      </c>
      <c r="U354" s="40" t="s">
        <v>43</v>
      </c>
      <c r="V354" s="150">
        <v>0</v>
      </c>
      <c r="W354" s="150">
        <f>V354*K354</f>
        <v>0</v>
      </c>
      <c r="X354" s="150">
        <v>0</v>
      </c>
      <c r="Y354" s="150">
        <f>X354*K354</f>
        <v>0</v>
      </c>
      <c r="Z354" s="150">
        <v>0</v>
      </c>
      <c r="AA354" s="151">
        <f>Z354*K354</f>
        <v>0</v>
      </c>
      <c r="AR354" s="18" t="s">
        <v>211</v>
      </c>
      <c r="AT354" s="18" t="s">
        <v>184</v>
      </c>
      <c r="AU354" s="18" t="s">
        <v>158</v>
      </c>
      <c r="AY354" s="18" t="s">
        <v>152</v>
      </c>
      <c r="BE354" s="152">
        <f>IF(U354="základná",N354,0)</f>
        <v>0</v>
      </c>
      <c r="BF354" s="152">
        <f>IF(U354="znížená",N354,0)</f>
        <v>852.9</v>
      </c>
      <c r="BG354" s="152">
        <f>IF(U354="zákl. prenesená",N354,0)</f>
        <v>0</v>
      </c>
      <c r="BH354" s="152">
        <f>IF(U354="zníž. prenesená",N354,0)</f>
        <v>0</v>
      </c>
      <c r="BI354" s="152">
        <f>IF(U354="nulová",N354,0)</f>
        <v>0</v>
      </c>
      <c r="BJ354" s="18" t="s">
        <v>158</v>
      </c>
      <c r="BK354" s="152">
        <f>ROUND(L354*K354,2)</f>
        <v>852.9</v>
      </c>
      <c r="BL354" s="18" t="s">
        <v>182</v>
      </c>
      <c r="BM354" s="18" t="s">
        <v>823</v>
      </c>
    </row>
    <row r="355" spans="2:65" s="9" customFormat="1" ht="29.85" customHeight="1">
      <c r="B355" s="134"/>
      <c r="C355" s="135"/>
      <c r="D355" s="144" t="s">
        <v>129</v>
      </c>
      <c r="E355" s="144"/>
      <c r="F355" s="144"/>
      <c r="G355" s="144"/>
      <c r="H355" s="144"/>
      <c r="I355" s="144"/>
      <c r="J355" s="144"/>
      <c r="K355" s="144"/>
      <c r="L355" s="144"/>
      <c r="M355" s="144"/>
      <c r="N355" s="226">
        <f>BK355</f>
        <v>6366.6499999999987</v>
      </c>
      <c r="O355" s="227"/>
      <c r="P355" s="227"/>
      <c r="Q355" s="227"/>
      <c r="R355" s="137"/>
      <c r="T355" s="138"/>
      <c r="U355" s="135"/>
      <c r="V355" s="135"/>
      <c r="W355" s="139">
        <f>SUM(W356:W369)</f>
        <v>2.4937649999999998</v>
      </c>
      <c r="X355" s="135"/>
      <c r="Y355" s="139">
        <f>SUM(Y356:Y369)</f>
        <v>0</v>
      </c>
      <c r="Z355" s="135"/>
      <c r="AA355" s="140">
        <f>SUM(AA356:AA369)</f>
        <v>0</v>
      </c>
      <c r="AR355" s="141" t="s">
        <v>158</v>
      </c>
      <c r="AT355" s="142" t="s">
        <v>75</v>
      </c>
      <c r="AU355" s="142" t="s">
        <v>84</v>
      </c>
      <c r="AY355" s="141" t="s">
        <v>152</v>
      </c>
      <c r="BK355" s="143">
        <f>SUM(BK356:BK369)</f>
        <v>6366.6499999999987</v>
      </c>
    </row>
    <row r="356" spans="2:65" s="1" customFormat="1" ht="25.5" customHeight="1">
      <c r="B356" s="31"/>
      <c r="C356" s="145" t="s">
        <v>491</v>
      </c>
      <c r="D356" s="145" t="s">
        <v>153</v>
      </c>
      <c r="E356" s="146" t="s">
        <v>824</v>
      </c>
      <c r="F356" s="217" t="s">
        <v>825</v>
      </c>
      <c r="G356" s="217"/>
      <c r="H356" s="217"/>
      <c r="I356" s="217"/>
      <c r="J356" s="147" t="s">
        <v>203</v>
      </c>
      <c r="K356" s="148">
        <v>7</v>
      </c>
      <c r="L356" s="218">
        <v>24.09</v>
      </c>
      <c r="M356" s="218"/>
      <c r="N356" s="218">
        <f t="shared" ref="N356:N369" si="130">ROUND(L356*K356,2)</f>
        <v>168.63</v>
      </c>
      <c r="O356" s="218"/>
      <c r="P356" s="218"/>
      <c r="Q356" s="218"/>
      <c r="R356" s="33"/>
      <c r="T356" s="149" t="s">
        <v>19</v>
      </c>
      <c r="U356" s="40" t="s">
        <v>43</v>
      </c>
      <c r="V356" s="150">
        <v>0</v>
      </c>
      <c r="W356" s="150">
        <f t="shared" ref="W356:W369" si="131">V356*K356</f>
        <v>0</v>
      </c>
      <c r="X356" s="150">
        <v>0</v>
      </c>
      <c r="Y356" s="150">
        <f t="shared" ref="Y356:Y369" si="132">X356*K356</f>
        <v>0</v>
      </c>
      <c r="Z356" s="150">
        <v>0</v>
      </c>
      <c r="AA356" s="151">
        <f t="shared" ref="AA356:AA369" si="133">Z356*K356</f>
        <v>0</v>
      </c>
      <c r="AR356" s="18" t="s">
        <v>182</v>
      </c>
      <c r="AT356" s="18" t="s">
        <v>153</v>
      </c>
      <c r="AU356" s="18" t="s">
        <v>158</v>
      </c>
      <c r="AY356" s="18" t="s">
        <v>152</v>
      </c>
      <c r="BE356" s="152">
        <f t="shared" ref="BE356:BE369" si="134">IF(U356="základná",N356,0)</f>
        <v>0</v>
      </c>
      <c r="BF356" s="152">
        <f t="shared" ref="BF356:BF369" si="135">IF(U356="znížená",N356,0)</f>
        <v>168.63</v>
      </c>
      <c r="BG356" s="152">
        <f t="shared" ref="BG356:BG369" si="136">IF(U356="zákl. prenesená",N356,0)</f>
        <v>0</v>
      </c>
      <c r="BH356" s="152">
        <f t="shared" ref="BH356:BH369" si="137">IF(U356="zníž. prenesená",N356,0)</f>
        <v>0</v>
      </c>
      <c r="BI356" s="152">
        <f t="shared" ref="BI356:BI369" si="138">IF(U356="nulová",N356,0)</f>
        <v>0</v>
      </c>
      <c r="BJ356" s="18" t="s">
        <v>158</v>
      </c>
      <c r="BK356" s="152">
        <f t="shared" ref="BK356:BK369" si="139">ROUND(L356*K356,2)</f>
        <v>168.63</v>
      </c>
      <c r="BL356" s="18" t="s">
        <v>182</v>
      </c>
      <c r="BM356" s="18" t="s">
        <v>826</v>
      </c>
    </row>
    <row r="357" spans="2:65" s="1" customFormat="1" ht="25.5" customHeight="1">
      <c r="B357" s="31"/>
      <c r="C357" s="153" t="s">
        <v>827</v>
      </c>
      <c r="D357" s="153" t="s">
        <v>184</v>
      </c>
      <c r="E357" s="154" t="s">
        <v>828</v>
      </c>
      <c r="F357" s="219" t="s">
        <v>829</v>
      </c>
      <c r="G357" s="219"/>
      <c r="H357" s="219"/>
      <c r="I357" s="219"/>
      <c r="J357" s="155" t="s">
        <v>203</v>
      </c>
      <c r="K357" s="156">
        <v>7</v>
      </c>
      <c r="L357" s="220">
        <v>129.38</v>
      </c>
      <c r="M357" s="220"/>
      <c r="N357" s="220">
        <f t="shared" si="130"/>
        <v>905.66</v>
      </c>
      <c r="O357" s="218"/>
      <c r="P357" s="218"/>
      <c r="Q357" s="218"/>
      <c r="R357" s="33"/>
      <c r="T357" s="149" t="s">
        <v>19</v>
      </c>
      <c r="U357" s="40" t="s">
        <v>43</v>
      </c>
      <c r="V357" s="150">
        <v>0</v>
      </c>
      <c r="W357" s="150">
        <f t="shared" si="131"/>
        <v>0</v>
      </c>
      <c r="X357" s="150">
        <v>0</v>
      </c>
      <c r="Y357" s="150">
        <f t="shared" si="132"/>
        <v>0</v>
      </c>
      <c r="Z357" s="150">
        <v>0</v>
      </c>
      <c r="AA357" s="151">
        <f t="shared" si="133"/>
        <v>0</v>
      </c>
      <c r="AR357" s="18" t="s">
        <v>211</v>
      </c>
      <c r="AT357" s="18" t="s">
        <v>184</v>
      </c>
      <c r="AU357" s="18" t="s">
        <v>158</v>
      </c>
      <c r="AY357" s="18" t="s">
        <v>152</v>
      </c>
      <c r="BE357" s="152">
        <f t="shared" si="134"/>
        <v>0</v>
      </c>
      <c r="BF357" s="152">
        <f t="shared" si="135"/>
        <v>905.66</v>
      </c>
      <c r="BG357" s="152">
        <f t="shared" si="136"/>
        <v>0</v>
      </c>
      <c r="BH357" s="152">
        <f t="shared" si="137"/>
        <v>0</v>
      </c>
      <c r="BI357" s="152">
        <f t="shared" si="138"/>
        <v>0</v>
      </c>
      <c r="BJ357" s="18" t="s">
        <v>158</v>
      </c>
      <c r="BK357" s="152">
        <f t="shared" si="139"/>
        <v>905.66</v>
      </c>
      <c r="BL357" s="18" t="s">
        <v>182</v>
      </c>
      <c r="BM357" s="18" t="s">
        <v>830</v>
      </c>
    </row>
    <row r="358" spans="2:65" s="1" customFormat="1" ht="25.5" customHeight="1">
      <c r="B358" s="31"/>
      <c r="C358" s="145" t="s">
        <v>494</v>
      </c>
      <c r="D358" s="145" t="s">
        <v>153</v>
      </c>
      <c r="E358" s="146" t="s">
        <v>831</v>
      </c>
      <c r="F358" s="217" t="s">
        <v>832</v>
      </c>
      <c r="G358" s="217"/>
      <c r="H358" s="217"/>
      <c r="I358" s="217"/>
      <c r="J358" s="147" t="s">
        <v>203</v>
      </c>
      <c r="K358" s="148">
        <v>2</v>
      </c>
      <c r="L358" s="218">
        <v>31.55</v>
      </c>
      <c r="M358" s="218"/>
      <c r="N358" s="218">
        <f t="shared" si="130"/>
        <v>63.1</v>
      </c>
      <c r="O358" s="218"/>
      <c r="P358" s="218"/>
      <c r="Q358" s="218"/>
      <c r="R358" s="33"/>
      <c r="T358" s="149" t="s">
        <v>19</v>
      </c>
      <c r="U358" s="40" t="s">
        <v>43</v>
      </c>
      <c r="V358" s="150">
        <v>0</v>
      </c>
      <c r="W358" s="150">
        <f t="shared" si="131"/>
        <v>0</v>
      </c>
      <c r="X358" s="150">
        <v>0</v>
      </c>
      <c r="Y358" s="150">
        <f t="shared" si="132"/>
        <v>0</v>
      </c>
      <c r="Z358" s="150">
        <v>0</v>
      </c>
      <c r="AA358" s="151">
        <f t="shared" si="133"/>
        <v>0</v>
      </c>
      <c r="AR358" s="18" t="s">
        <v>182</v>
      </c>
      <c r="AT358" s="18" t="s">
        <v>153</v>
      </c>
      <c r="AU358" s="18" t="s">
        <v>158</v>
      </c>
      <c r="AY358" s="18" t="s">
        <v>152</v>
      </c>
      <c r="BE358" s="152">
        <f t="shared" si="134"/>
        <v>0</v>
      </c>
      <c r="BF358" s="152">
        <f t="shared" si="135"/>
        <v>63.1</v>
      </c>
      <c r="BG358" s="152">
        <f t="shared" si="136"/>
        <v>0</v>
      </c>
      <c r="BH358" s="152">
        <f t="shared" si="137"/>
        <v>0</v>
      </c>
      <c r="BI358" s="152">
        <f t="shared" si="138"/>
        <v>0</v>
      </c>
      <c r="BJ358" s="18" t="s">
        <v>158</v>
      </c>
      <c r="BK358" s="152">
        <f t="shared" si="139"/>
        <v>63.1</v>
      </c>
      <c r="BL358" s="18" t="s">
        <v>182</v>
      </c>
      <c r="BM358" s="18" t="s">
        <v>833</v>
      </c>
    </row>
    <row r="359" spans="2:65" s="1" customFormat="1" ht="25.5" customHeight="1">
      <c r="B359" s="31"/>
      <c r="C359" s="153" t="s">
        <v>834</v>
      </c>
      <c r="D359" s="153" t="s">
        <v>184</v>
      </c>
      <c r="E359" s="154" t="s">
        <v>835</v>
      </c>
      <c r="F359" s="219" t="s">
        <v>836</v>
      </c>
      <c r="G359" s="219"/>
      <c r="H359" s="219"/>
      <c r="I359" s="219"/>
      <c r="J359" s="155" t="s">
        <v>203</v>
      </c>
      <c r="K359" s="156">
        <v>2</v>
      </c>
      <c r="L359" s="220">
        <v>158.51</v>
      </c>
      <c r="M359" s="220"/>
      <c r="N359" s="220">
        <f t="shared" si="130"/>
        <v>317.02</v>
      </c>
      <c r="O359" s="218"/>
      <c r="P359" s="218"/>
      <c r="Q359" s="218"/>
      <c r="R359" s="33"/>
      <c r="T359" s="149" t="s">
        <v>19</v>
      </c>
      <c r="U359" s="40" t="s">
        <v>43</v>
      </c>
      <c r="V359" s="150">
        <v>0</v>
      </c>
      <c r="W359" s="150">
        <f t="shared" si="131"/>
        <v>0</v>
      </c>
      <c r="X359" s="150">
        <v>0</v>
      </c>
      <c r="Y359" s="150">
        <f t="shared" si="132"/>
        <v>0</v>
      </c>
      <c r="Z359" s="150">
        <v>0</v>
      </c>
      <c r="AA359" s="151">
        <f t="shared" si="133"/>
        <v>0</v>
      </c>
      <c r="AR359" s="18" t="s">
        <v>211</v>
      </c>
      <c r="AT359" s="18" t="s">
        <v>184</v>
      </c>
      <c r="AU359" s="18" t="s">
        <v>158</v>
      </c>
      <c r="AY359" s="18" t="s">
        <v>152</v>
      </c>
      <c r="BE359" s="152">
        <f t="shared" si="134"/>
        <v>0</v>
      </c>
      <c r="BF359" s="152">
        <f t="shared" si="135"/>
        <v>317.02</v>
      </c>
      <c r="BG359" s="152">
        <f t="shared" si="136"/>
        <v>0</v>
      </c>
      <c r="BH359" s="152">
        <f t="shared" si="137"/>
        <v>0</v>
      </c>
      <c r="BI359" s="152">
        <f t="shared" si="138"/>
        <v>0</v>
      </c>
      <c r="BJ359" s="18" t="s">
        <v>158</v>
      </c>
      <c r="BK359" s="152">
        <f t="shared" si="139"/>
        <v>317.02</v>
      </c>
      <c r="BL359" s="18" t="s">
        <v>182</v>
      </c>
      <c r="BM359" s="18" t="s">
        <v>837</v>
      </c>
    </row>
    <row r="360" spans="2:65" s="1" customFormat="1" ht="38.25" customHeight="1">
      <c r="B360" s="31"/>
      <c r="C360" s="145" t="s">
        <v>499</v>
      </c>
      <c r="D360" s="145" t="s">
        <v>153</v>
      </c>
      <c r="E360" s="146" t="s">
        <v>838</v>
      </c>
      <c r="F360" s="217" t="s">
        <v>839</v>
      </c>
      <c r="G360" s="217"/>
      <c r="H360" s="217"/>
      <c r="I360" s="217"/>
      <c r="J360" s="147" t="s">
        <v>203</v>
      </c>
      <c r="K360" s="148">
        <v>2</v>
      </c>
      <c r="L360" s="218">
        <v>48.12</v>
      </c>
      <c r="M360" s="218"/>
      <c r="N360" s="218">
        <f t="shared" si="130"/>
        <v>96.24</v>
      </c>
      <c r="O360" s="218"/>
      <c r="P360" s="218"/>
      <c r="Q360" s="218"/>
      <c r="R360" s="33"/>
      <c r="T360" s="149" t="s">
        <v>19</v>
      </c>
      <c r="U360" s="40" t="s">
        <v>43</v>
      </c>
      <c r="V360" s="150">
        <v>0</v>
      </c>
      <c r="W360" s="150">
        <f t="shared" si="131"/>
        <v>0</v>
      </c>
      <c r="X360" s="150">
        <v>0</v>
      </c>
      <c r="Y360" s="150">
        <f t="shared" si="132"/>
        <v>0</v>
      </c>
      <c r="Z360" s="150">
        <v>0</v>
      </c>
      <c r="AA360" s="151">
        <f t="shared" si="133"/>
        <v>0</v>
      </c>
      <c r="AR360" s="18" t="s">
        <v>182</v>
      </c>
      <c r="AT360" s="18" t="s">
        <v>153</v>
      </c>
      <c r="AU360" s="18" t="s">
        <v>158</v>
      </c>
      <c r="AY360" s="18" t="s">
        <v>152</v>
      </c>
      <c r="BE360" s="152">
        <f t="shared" si="134"/>
        <v>0</v>
      </c>
      <c r="BF360" s="152">
        <f t="shared" si="135"/>
        <v>96.24</v>
      </c>
      <c r="BG360" s="152">
        <f t="shared" si="136"/>
        <v>0</v>
      </c>
      <c r="BH360" s="152">
        <f t="shared" si="137"/>
        <v>0</v>
      </c>
      <c r="BI360" s="152">
        <f t="shared" si="138"/>
        <v>0</v>
      </c>
      <c r="BJ360" s="18" t="s">
        <v>158</v>
      </c>
      <c r="BK360" s="152">
        <f t="shared" si="139"/>
        <v>96.24</v>
      </c>
      <c r="BL360" s="18" t="s">
        <v>182</v>
      </c>
      <c r="BM360" s="18" t="s">
        <v>840</v>
      </c>
    </row>
    <row r="361" spans="2:65" s="1" customFormat="1" ht="25.5" customHeight="1">
      <c r="B361" s="31"/>
      <c r="C361" s="153" t="s">
        <v>841</v>
      </c>
      <c r="D361" s="153" t="s">
        <v>184</v>
      </c>
      <c r="E361" s="154" t="s">
        <v>842</v>
      </c>
      <c r="F361" s="219" t="s">
        <v>843</v>
      </c>
      <c r="G361" s="219"/>
      <c r="H361" s="219"/>
      <c r="I361" s="219"/>
      <c r="J361" s="155" t="s">
        <v>203</v>
      </c>
      <c r="K361" s="156">
        <v>2</v>
      </c>
      <c r="L361" s="220">
        <v>190.98</v>
      </c>
      <c r="M361" s="220"/>
      <c r="N361" s="220">
        <f t="shared" si="130"/>
        <v>381.96</v>
      </c>
      <c r="O361" s="218"/>
      <c r="P361" s="218"/>
      <c r="Q361" s="218"/>
      <c r="R361" s="33"/>
      <c r="T361" s="149" t="s">
        <v>19</v>
      </c>
      <c r="U361" s="40" t="s">
        <v>43</v>
      </c>
      <c r="V361" s="150">
        <v>0</v>
      </c>
      <c r="W361" s="150">
        <f t="shared" si="131"/>
        <v>0</v>
      </c>
      <c r="X361" s="150">
        <v>0</v>
      </c>
      <c r="Y361" s="150">
        <f t="shared" si="132"/>
        <v>0</v>
      </c>
      <c r="Z361" s="150">
        <v>0</v>
      </c>
      <c r="AA361" s="151">
        <f t="shared" si="133"/>
        <v>0</v>
      </c>
      <c r="AR361" s="18" t="s">
        <v>211</v>
      </c>
      <c r="AT361" s="18" t="s">
        <v>184</v>
      </c>
      <c r="AU361" s="18" t="s">
        <v>158</v>
      </c>
      <c r="AY361" s="18" t="s">
        <v>152</v>
      </c>
      <c r="BE361" s="152">
        <f t="shared" si="134"/>
        <v>0</v>
      </c>
      <c r="BF361" s="152">
        <f t="shared" si="135"/>
        <v>381.96</v>
      </c>
      <c r="BG361" s="152">
        <f t="shared" si="136"/>
        <v>0</v>
      </c>
      <c r="BH361" s="152">
        <f t="shared" si="137"/>
        <v>0</v>
      </c>
      <c r="BI361" s="152">
        <f t="shared" si="138"/>
        <v>0</v>
      </c>
      <c r="BJ361" s="18" t="s">
        <v>158</v>
      </c>
      <c r="BK361" s="152">
        <f t="shared" si="139"/>
        <v>381.96</v>
      </c>
      <c r="BL361" s="18" t="s">
        <v>182</v>
      </c>
      <c r="BM361" s="18" t="s">
        <v>844</v>
      </c>
    </row>
    <row r="362" spans="2:65" s="1" customFormat="1" ht="25.5" customHeight="1">
      <c r="B362" s="31"/>
      <c r="C362" s="145" t="s">
        <v>502</v>
      </c>
      <c r="D362" s="145" t="s">
        <v>153</v>
      </c>
      <c r="E362" s="146" t="s">
        <v>845</v>
      </c>
      <c r="F362" s="217" t="s">
        <v>846</v>
      </c>
      <c r="G362" s="217"/>
      <c r="H362" s="217"/>
      <c r="I362" s="217"/>
      <c r="J362" s="147" t="s">
        <v>203</v>
      </c>
      <c r="K362" s="148">
        <v>2</v>
      </c>
      <c r="L362" s="218">
        <v>36.31</v>
      </c>
      <c r="M362" s="218"/>
      <c r="N362" s="218">
        <f t="shared" si="130"/>
        <v>72.62</v>
      </c>
      <c r="O362" s="218"/>
      <c r="P362" s="218"/>
      <c r="Q362" s="218"/>
      <c r="R362" s="33"/>
      <c r="T362" s="149" t="s">
        <v>19</v>
      </c>
      <c r="U362" s="40" t="s">
        <v>43</v>
      </c>
      <c r="V362" s="150">
        <v>0</v>
      </c>
      <c r="W362" s="150">
        <f t="shared" si="131"/>
        <v>0</v>
      </c>
      <c r="X362" s="150">
        <v>0</v>
      </c>
      <c r="Y362" s="150">
        <f t="shared" si="132"/>
        <v>0</v>
      </c>
      <c r="Z362" s="150">
        <v>0</v>
      </c>
      <c r="AA362" s="151">
        <f t="shared" si="133"/>
        <v>0</v>
      </c>
      <c r="AR362" s="18" t="s">
        <v>182</v>
      </c>
      <c r="AT362" s="18" t="s">
        <v>153</v>
      </c>
      <c r="AU362" s="18" t="s">
        <v>158</v>
      </c>
      <c r="AY362" s="18" t="s">
        <v>152</v>
      </c>
      <c r="BE362" s="152">
        <f t="shared" si="134"/>
        <v>0</v>
      </c>
      <c r="BF362" s="152">
        <f t="shared" si="135"/>
        <v>72.62</v>
      </c>
      <c r="BG362" s="152">
        <f t="shared" si="136"/>
        <v>0</v>
      </c>
      <c r="BH362" s="152">
        <f t="shared" si="137"/>
        <v>0</v>
      </c>
      <c r="BI362" s="152">
        <f t="shared" si="138"/>
        <v>0</v>
      </c>
      <c r="BJ362" s="18" t="s">
        <v>158</v>
      </c>
      <c r="BK362" s="152">
        <f t="shared" si="139"/>
        <v>72.62</v>
      </c>
      <c r="BL362" s="18" t="s">
        <v>182</v>
      </c>
      <c r="BM362" s="18" t="s">
        <v>847</v>
      </c>
    </row>
    <row r="363" spans="2:65" s="1" customFormat="1" ht="25.5" customHeight="1">
      <c r="B363" s="31"/>
      <c r="C363" s="153" t="s">
        <v>848</v>
      </c>
      <c r="D363" s="153" t="s">
        <v>184</v>
      </c>
      <c r="E363" s="154" t="s">
        <v>849</v>
      </c>
      <c r="F363" s="219" t="s">
        <v>850</v>
      </c>
      <c r="G363" s="219"/>
      <c r="H363" s="219"/>
      <c r="I363" s="219"/>
      <c r="J363" s="155" t="s">
        <v>203</v>
      </c>
      <c r="K363" s="156">
        <v>2</v>
      </c>
      <c r="L363" s="220">
        <v>185.17</v>
      </c>
      <c r="M363" s="220"/>
      <c r="N363" s="220">
        <f t="shared" si="130"/>
        <v>370.34</v>
      </c>
      <c r="O363" s="218"/>
      <c r="P363" s="218"/>
      <c r="Q363" s="218"/>
      <c r="R363" s="33"/>
      <c r="T363" s="149" t="s">
        <v>19</v>
      </c>
      <c r="U363" s="40" t="s">
        <v>43</v>
      </c>
      <c r="V363" s="150">
        <v>0</v>
      </c>
      <c r="W363" s="150">
        <f t="shared" si="131"/>
        <v>0</v>
      </c>
      <c r="X363" s="150">
        <v>0</v>
      </c>
      <c r="Y363" s="150">
        <f t="shared" si="132"/>
        <v>0</v>
      </c>
      <c r="Z363" s="150">
        <v>0</v>
      </c>
      <c r="AA363" s="151">
        <f t="shared" si="133"/>
        <v>0</v>
      </c>
      <c r="AR363" s="18" t="s">
        <v>211</v>
      </c>
      <c r="AT363" s="18" t="s">
        <v>184</v>
      </c>
      <c r="AU363" s="18" t="s">
        <v>158</v>
      </c>
      <c r="AY363" s="18" t="s">
        <v>152</v>
      </c>
      <c r="BE363" s="152">
        <f t="shared" si="134"/>
        <v>0</v>
      </c>
      <c r="BF363" s="152">
        <f t="shared" si="135"/>
        <v>370.34</v>
      </c>
      <c r="BG363" s="152">
        <f t="shared" si="136"/>
        <v>0</v>
      </c>
      <c r="BH363" s="152">
        <f t="shared" si="137"/>
        <v>0</v>
      </c>
      <c r="BI363" s="152">
        <f t="shared" si="138"/>
        <v>0</v>
      </c>
      <c r="BJ363" s="18" t="s">
        <v>158</v>
      </c>
      <c r="BK363" s="152">
        <f t="shared" si="139"/>
        <v>370.34</v>
      </c>
      <c r="BL363" s="18" t="s">
        <v>182</v>
      </c>
      <c r="BM363" s="18" t="s">
        <v>851</v>
      </c>
    </row>
    <row r="364" spans="2:65" s="1" customFormat="1" ht="25.5" customHeight="1">
      <c r="B364" s="31"/>
      <c r="C364" s="145" t="s">
        <v>506</v>
      </c>
      <c r="D364" s="145" t="s">
        <v>153</v>
      </c>
      <c r="E364" s="146" t="s">
        <v>852</v>
      </c>
      <c r="F364" s="217" t="s">
        <v>853</v>
      </c>
      <c r="G364" s="217"/>
      <c r="H364" s="217"/>
      <c r="I364" s="217"/>
      <c r="J364" s="147" t="s">
        <v>203</v>
      </c>
      <c r="K364" s="148">
        <v>4</v>
      </c>
      <c r="L364" s="218">
        <v>64.790000000000006</v>
      </c>
      <c r="M364" s="218"/>
      <c r="N364" s="218">
        <f t="shared" si="130"/>
        <v>259.16000000000003</v>
      </c>
      <c r="O364" s="218"/>
      <c r="P364" s="218"/>
      <c r="Q364" s="218"/>
      <c r="R364" s="33"/>
      <c r="T364" s="149" t="s">
        <v>19</v>
      </c>
      <c r="U364" s="40" t="s">
        <v>43</v>
      </c>
      <c r="V364" s="150">
        <v>0</v>
      </c>
      <c r="W364" s="150">
        <f t="shared" si="131"/>
        <v>0</v>
      </c>
      <c r="X364" s="150">
        <v>0</v>
      </c>
      <c r="Y364" s="150">
        <f t="shared" si="132"/>
        <v>0</v>
      </c>
      <c r="Z364" s="150">
        <v>0</v>
      </c>
      <c r="AA364" s="151">
        <f t="shared" si="133"/>
        <v>0</v>
      </c>
      <c r="AR364" s="18" t="s">
        <v>182</v>
      </c>
      <c r="AT364" s="18" t="s">
        <v>153</v>
      </c>
      <c r="AU364" s="18" t="s">
        <v>158</v>
      </c>
      <c r="AY364" s="18" t="s">
        <v>152</v>
      </c>
      <c r="BE364" s="152">
        <f t="shared" si="134"/>
        <v>0</v>
      </c>
      <c r="BF364" s="152">
        <f t="shared" si="135"/>
        <v>259.16000000000003</v>
      </c>
      <c r="BG364" s="152">
        <f t="shared" si="136"/>
        <v>0</v>
      </c>
      <c r="BH364" s="152">
        <f t="shared" si="137"/>
        <v>0</v>
      </c>
      <c r="BI364" s="152">
        <f t="shared" si="138"/>
        <v>0</v>
      </c>
      <c r="BJ364" s="18" t="s">
        <v>158</v>
      </c>
      <c r="BK364" s="152">
        <f t="shared" si="139"/>
        <v>259.16000000000003</v>
      </c>
      <c r="BL364" s="18" t="s">
        <v>182</v>
      </c>
      <c r="BM364" s="18" t="s">
        <v>854</v>
      </c>
    </row>
    <row r="365" spans="2:65" s="1" customFormat="1" ht="38.25" customHeight="1">
      <c r="B365" s="31"/>
      <c r="C365" s="153" t="s">
        <v>855</v>
      </c>
      <c r="D365" s="153" t="s">
        <v>184</v>
      </c>
      <c r="E365" s="154" t="s">
        <v>856</v>
      </c>
      <c r="F365" s="219" t="s">
        <v>857</v>
      </c>
      <c r="G365" s="219"/>
      <c r="H365" s="219"/>
      <c r="I365" s="219"/>
      <c r="J365" s="155" t="s">
        <v>203</v>
      </c>
      <c r="K365" s="156">
        <v>4</v>
      </c>
      <c r="L365" s="220">
        <v>371.52</v>
      </c>
      <c r="M365" s="220"/>
      <c r="N365" s="220">
        <f t="shared" si="130"/>
        <v>1486.08</v>
      </c>
      <c r="O365" s="218"/>
      <c r="P365" s="218"/>
      <c r="Q365" s="218"/>
      <c r="R365" s="33"/>
      <c r="T365" s="149" t="s">
        <v>19</v>
      </c>
      <c r="U365" s="40" t="s">
        <v>43</v>
      </c>
      <c r="V365" s="150">
        <v>0</v>
      </c>
      <c r="W365" s="150">
        <f t="shared" si="131"/>
        <v>0</v>
      </c>
      <c r="X365" s="150">
        <v>0</v>
      </c>
      <c r="Y365" s="150">
        <f t="shared" si="132"/>
        <v>0</v>
      </c>
      <c r="Z365" s="150">
        <v>0</v>
      </c>
      <c r="AA365" s="151">
        <f t="shared" si="133"/>
        <v>0</v>
      </c>
      <c r="AR365" s="18" t="s">
        <v>211</v>
      </c>
      <c r="AT365" s="18" t="s">
        <v>184</v>
      </c>
      <c r="AU365" s="18" t="s">
        <v>158</v>
      </c>
      <c r="AY365" s="18" t="s">
        <v>152</v>
      </c>
      <c r="BE365" s="152">
        <f t="shared" si="134"/>
        <v>0</v>
      </c>
      <c r="BF365" s="152">
        <f t="shared" si="135"/>
        <v>1486.08</v>
      </c>
      <c r="BG365" s="152">
        <f t="shared" si="136"/>
        <v>0</v>
      </c>
      <c r="BH365" s="152">
        <f t="shared" si="137"/>
        <v>0</v>
      </c>
      <c r="BI365" s="152">
        <f t="shared" si="138"/>
        <v>0</v>
      </c>
      <c r="BJ365" s="18" t="s">
        <v>158</v>
      </c>
      <c r="BK365" s="152">
        <f t="shared" si="139"/>
        <v>1486.08</v>
      </c>
      <c r="BL365" s="18" t="s">
        <v>182</v>
      </c>
      <c r="BM365" s="18" t="s">
        <v>858</v>
      </c>
    </row>
    <row r="366" spans="2:65" s="1" customFormat="1" ht="16.5" customHeight="1">
      <c r="B366" s="31"/>
      <c r="C366" s="145" t="s">
        <v>509</v>
      </c>
      <c r="D366" s="145" t="s">
        <v>153</v>
      </c>
      <c r="E366" s="146" t="s">
        <v>859</v>
      </c>
      <c r="F366" s="217" t="s">
        <v>860</v>
      </c>
      <c r="G366" s="217"/>
      <c r="H366" s="217"/>
      <c r="I366" s="217"/>
      <c r="J366" s="147" t="s">
        <v>203</v>
      </c>
      <c r="K366" s="148">
        <v>2</v>
      </c>
      <c r="L366" s="218">
        <v>62.7</v>
      </c>
      <c r="M366" s="218"/>
      <c r="N366" s="218">
        <f t="shared" si="130"/>
        <v>125.4</v>
      </c>
      <c r="O366" s="218"/>
      <c r="P366" s="218"/>
      <c r="Q366" s="218"/>
      <c r="R366" s="33"/>
      <c r="T366" s="149" t="s">
        <v>19</v>
      </c>
      <c r="U366" s="40" t="s">
        <v>43</v>
      </c>
      <c r="V366" s="150">
        <v>0</v>
      </c>
      <c r="W366" s="150">
        <f t="shared" si="131"/>
        <v>0</v>
      </c>
      <c r="X366" s="150">
        <v>0</v>
      </c>
      <c r="Y366" s="150">
        <f t="shared" si="132"/>
        <v>0</v>
      </c>
      <c r="Z366" s="150">
        <v>0</v>
      </c>
      <c r="AA366" s="151">
        <f t="shared" si="133"/>
        <v>0</v>
      </c>
      <c r="AR366" s="18" t="s">
        <v>182</v>
      </c>
      <c r="AT366" s="18" t="s">
        <v>153</v>
      </c>
      <c r="AU366" s="18" t="s">
        <v>158</v>
      </c>
      <c r="AY366" s="18" t="s">
        <v>152</v>
      </c>
      <c r="BE366" s="152">
        <f t="shared" si="134"/>
        <v>0</v>
      </c>
      <c r="BF366" s="152">
        <f t="shared" si="135"/>
        <v>125.4</v>
      </c>
      <c r="BG366" s="152">
        <f t="shared" si="136"/>
        <v>0</v>
      </c>
      <c r="BH366" s="152">
        <f t="shared" si="137"/>
        <v>0</v>
      </c>
      <c r="BI366" s="152">
        <f t="shared" si="138"/>
        <v>0</v>
      </c>
      <c r="BJ366" s="18" t="s">
        <v>158</v>
      </c>
      <c r="BK366" s="152">
        <f t="shared" si="139"/>
        <v>125.4</v>
      </c>
      <c r="BL366" s="18" t="s">
        <v>182</v>
      </c>
      <c r="BM366" s="18" t="s">
        <v>861</v>
      </c>
    </row>
    <row r="367" spans="2:65" s="1" customFormat="1" ht="25.5" customHeight="1">
      <c r="B367" s="31"/>
      <c r="C367" s="153" t="s">
        <v>862</v>
      </c>
      <c r="D367" s="153" t="s">
        <v>184</v>
      </c>
      <c r="E367" s="154" t="s">
        <v>863</v>
      </c>
      <c r="F367" s="219" t="s">
        <v>864</v>
      </c>
      <c r="G367" s="219"/>
      <c r="H367" s="219"/>
      <c r="I367" s="219"/>
      <c r="J367" s="155" t="s">
        <v>203</v>
      </c>
      <c r="K367" s="156">
        <v>1</v>
      </c>
      <c r="L367" s="220">
        <v>517.73</v>
      </c>
      <c r="M367" s="220"/>
      <c r="N367" s="220">
        <f t="shared" si="130"/>
        <v>517.73</v>
      </c>
      <c r="O367" s="218"/>
      <c r="P367" s="218"/>
      <c r="Q367" s="218"/>
      <c r="R367" s="33"/>
      <c r="T367" s="149" t="s">
        <v>19</v>
      </c>
      <c r="U367" s="40" t="s">
        <v>43</v>
      </c>
      <c r="V367" s="150">
        <v>0</v>
      </c>
      <c r="W367" s="150">
        <f t="shared" si="131"/>
        <v>0</v>
      </c>
      <c r="X367" s="150">
        <v>0</v>
      </c>
      <c r="Y367" s="150">
        <f t="shared" si="132"/>
        <v>0</v>
      </c>
      <c r="Z367" s="150">
        <v>0</v>
      </c>
      <c r="AA367" s="151">
        <f t="shared" si="133"/>
        <v>0</v>
      </c>
      <c r="AR367" s="18" t="s">
        <v>211</v>
      </c>
      <c r="AT367" s="18" t="s">
        <v>184</v>
      </c>
      <c r="AU367" s="18" t="s">
        <v>158</v>
      </c>
      <c r="AY367" s="18" t="s">
        <v>152</v>
      </c>
      <c r="BE367" s="152">
        <f t="shared" si="134"/>
        <v>0</v>
      </c>
      <c r="BF367" s="152">
        <f t="shared" si="135"/>
        <v>517.73</v>
      </c>
      <c r="BG367" s="152">
        <f t="shared" si="136"/>
        <v>0</v>
      </c>
      <c r="BH367" s="152">
        <f t="shared" si="137"/>
        <v>0</v>
      </c>
      <c r="BI367" s="152">
        <f t="shared" si="138"/>
        <v>0</v>
      </c>
      <c r="BJ367" s="18" t="s">
        <v>158</v>
      </c>
      <c r="BK367" s="152">
        <f t="shared" si="139"/>
        <v>517.73</v>
      </c>
      <c r="BL367" s="18" t="s">
        <v>182</v>
      </c>
      <c r="BM367" s="18" t="s">
        <v>865</v>
      </c>
    </row>
    <row r="368" spans="2:65" s="1" customFormat="1" ht="25.5" customHeight="1">
      <c r="B368" s="31"/>
      <c r="C368" s="153" t="s">
        <v>513</v>
      </c>
      <c r="D368" s="153" t="s">
        <v>184</v>
      </c>
      <c r="E368" s="154" t="s">
        <v>866</v>
      </c>
      <c r="F368" s="219" t="s">
        <v>867</v>
      </c>
      <c r="G368" s="219"/>
      <c r="H368" s="219"/>
      <c r="I368" s="219"/>
      <c r="J368" s="155" t="s">
        <v>203</v>
      </c>
      <c r="K368" s="156">
        <v>1</v>
      </c>
      <c r="L368" s="220">
        <v>1601.87</v>
      </c>
      <c r="M368" s="220"/>
      <c r="N368" s="220">
        <f t="shared" si="130"/>
        <v>1601.87</v>
      </c>
      <c r="O368" s="218"/>
      <c r="P368" s="218"/>
      <c r="Q368" s="218"/>
      <c r="R368" s="33"/>
      <c r="T368" s="149" t="s">
        <v>19</v>
      </c>
      <c r="U368" s="40" t="s">
        <v>43</v>
      </c>
      <c r="V368" s="150">
        <v>0</v>
      </c>
      <c r="W368" s="150">
        <f t="shared" si="131"/>
        <v>0</v>
      </c>
      <c r="X368" s="150">
        <v>0</v>
      </c>
      <c r="Y368" s="150">
        <f t="shared" si="132"/>
        <v>0</v>
      </c>
      <c r="Z368" s="150">
        <v>0</v>
      </c>
      <c r="AA368" s="151">
        <f t="shared" si="133"/>
        <v>0</v>
      </c>
      <c r="AR368" s="18" t="s">
        <v>211</v>
      </c>
      <c r="AT368" s="18" t="s">
        <v>184</v>
      </c>
      <c r="AU368" s="18" t="s">
        <v>158</v>
      </c>
      <c r="AY368" s="18" t="s">
        <v>152</v>
      </c>
      <c r="BE368" s="152">
        <f t="shared" si="134"/>
        <v>0</v>
      </c>
      <c r="BF368" s="152">
        <f t="shared" si="135"/>
        <v>1601.87</v>
      </c>
      <c r="BG368" s="152">
        <f t="shared" si="136"/>
        <v>0</v>
      </c>
      <c r="BH368" s="152">
        <f t="shared" si="137"/>
        <v>0</v>
      </c>
      <c r="BI368" s="152">
        <f t="shared" si="138"/>
        <v>0</v>
      </c>
      <c r="BJ368" s="18" t="s">
        <v>158</v>
      </c>
      <c r="BK368" s="152">
        <f t="shared" si="139"/>
        <v>1601.87</v>
      </c>
      <c r="BL368" s="18" t="s">
        <v>182</v>
      </c>
      <c r="BM368" s="18" t="s">
        <v>868</v>
      </c>
    </row>
    <row r="369" spans="2:65" s="1" customFormat="1" ht="38.25" customHeight="1">
      <c r="B369" s="31"/>
      <c r="C369" s="145" t="s">
        <v>869</v>
      </c>
      <c r="D369" s="145" t="s">
        <v>153</v>
      </c>
      <c r="E369" s="146" t="s">
        <v>870</v>
      </c>
      <c r="F369" s="217" t="s">
        <v>871</v>
      </c>
      <c r="G369" s="217"/>
      <c r="H369" s="217"/>
      <c r="I369" s="217"/>
      <c r="J369" s="147" t="s">
        <v>236</v>
      </c>
      <c r="K369" s="148">
        <v>0.755</v>
      </c>
      <c r="L369" s="218">
        <v>1.1100000000000001</v>
      </c>
      <c r="M369" s="218"/>
      <c r="N369" s="218">
        <f t="shared" si="130"/>
        <v>0.84</v>
      </c>
      <c r="O369" s="218"/>
      <c r="P369" s="218"/>
      <c r="Q369" s="218"/>
      <c r="R369" s="33"/>
      <c r="T369" s="149" t="s">
        <v>19</v>
      </c>
      <c r="U369" s="40" t="s">
        <v>43</v>
      </c>
      <c r="V369" s="150">
        <v>3.3029999999999999</v>
      </c>
      <c r="W369" s="150">
        <f t="shared" si="131"/>
        <v>2.4937649999999998</v>
      </c>
      <c r="X369" s="150">
        <v>0</v>
      </c>
      <c r="Y369" s="150">
        <f t="shared" si="132"/>
        <v>0</v>
      </c>
      <c r="Z369" s="150">
        <v>0</v>
      </c>
      <c r="AA369" s="151">
        <f t="shared" si="133"/>
        <v>0</v>
      </c>
      <c r="AR369" s="18" t="s">
        <v>182</v>
      </c>
      <c r="AT369" s="18" t="s">
        <v>153</v>
      </c>
      <c r="AU369" s="18" t="s">
        <v>158</v>
      </c>
      <c r="AY369" s="18" t="s">
        <v>152</v>
      </c>
      <c r="BE369" s="152">
        <f t="shared" si="134"/>
        <v>0</v>
      </c>
      <c r="BF369" s="152">
        <f t="shared" si="135"/>
        <v>0.84</v>
      </c>
      <c r="BG369" s="152">
        <f t="shared" si="136"/>
        <v>0</v>
      </c>
      <c r="BH369" s="152">
        <f t="shared" si="137"/>
        <v>0</v>
      </c>
      <c r="BI369" s="152">
        <f t="shared" si="138"/>
        <v>0</v>
      </c>
      <c r="BJ369" s="18" t="s">
        <v>158</v>
      </c>
      <c r="BK369" s="152">
        <f t="shared" si="139"/>
        <v>0.84</v>
      </c>
      <c r="BL369" s="18" t="s">
        <v>182</v>
      </c>
      <c r="BM369" s="18" t="s">
        <v>872</v>
      </c>
    </row>
    <row r="370" spans="2:65" s="9" customFormat="1" ht="29.85" customHeight="1">
      <c r="B370" s="134"/>
      <c r="C370" s="135"/>
      <c r="D370" s="144" t="s">
        <v>130</v>
      </c>
      <c r="E370" s="144"/>
      <c r="F370" s="144"/>
      <c r="G370" s="144"/>
      <c r="H370" s="144"/>
      <c r="I370" s="144"/>
      <c r="J370" s="144"/>
      <c r="K370" s="144"/>
      <c r="L370" s="144"/>
      <c r="M370" s="144"/>
      <c r="N370" s="226">
        <f>BK370</f>
        <v>1221.75</v>
      </c>
      <c r="O370" s="227"/>
      <c r="P370" s="227"/>
      <c r="Q370" s="227"/>
      <c r="R370" s="137"/>
      <c r="T370" s="138"/>
      <c r="U370" s="135"/>
      <c r="V370" s="135"/>
      <c r="W370" s="139">
        <f>SUM(W371:W372)</f>
        <v>103.63412348717932</v>
      </c>
      <c r="X370" s="135"/>
      <c r="Y370" s="139">
        <f>SUM(Y371:Y372)</f>
        <v>2.3990039999999997</v>
      </c>
      <c r="Z370" s="135"/>
      <c r="AA370" s="140">
        <f>SUM(AA371:AA372)</f>
        <v>0</v>
      </c>
      <c r="AR370" s="141" t="s">
        <v>158</v>
      </c>
      <c r="AT370" s="142" t="s">
        <v>75</v>
      </c>
      <c r="AU370" s="142" t="s">
        <v>84</v>
      </c>
      <c r="AY370" s="141" t="s">
        <v>152</v>
      </c>
      <c r="BK370" s="143">
        <f>SUM(BK371:BK372)</f>
        <v>1221.75</v>
      </c>
    </row>
    <row r="371" spans="2:65" s="1" customFormat="1" ht="38.25" customHeight="1">
      <c r="B371" s="31"/>
      <c r="C371" s="145" t="s">
        <v>516</v>
      </c>
      <c r="D371" s="145" t="s">
        <v>153</v>
      </c>
      <c r="E371" s="146" t="s">
        <v>873</v>
      </c>
      <c r="F371" s="217" t="s">
        <v>874</v>
      </c>
      <c r="G371" s="217"/>
      <c r="H371" s="217"/>
      <c r="I371" s="217"/>
      <c r="J371" s="147" t="s">
        <v>156</v>
      </c>
      <c r="K371" s="148">
        <v>38.799999999999997</v>
      </c>
      <c r="L371" s="218">
        <v>18.309999999999999</v>
      </c>
      <c r="M371" s="218"/>
      <c r="N371" s="218">
        <f>ROUND(L371*K371,2)</f>
        <v>710.43</v>
      </c>
      <c r="O371" s="218"/>
      <c r="P371" s="218"/>
      <c r="Q371" s="218"/>
      <c r="R371" s="33"/>
      <c r="T371" s="149" t="s">
        <v>19</v>
      </c>
      <c r="U371" s="40" t="s">
        <v>43</v>
      </c>
      <c r="V371" s="150">
        <v>2.6709825641025602</v>
      </c>
      <c r="W371" s="150">
        <f>V371*K371</f>
        <v>103.63412348717932</v>
      </c>
      <c r="X371" s="150">
        <v>4.4490000000000002E-2</v>
      </c>
      <c r="Y371" s="150">
        <f>X371*K371</f>
        <v>1.7262119999999999</v>
      </c>
      <c r="Z371" s="150">
        <v>0</v>
      </c>
      <c r="AA371" s="151">
        <f>Z371*K371</f>
        <v>0</v>
      </c>
      <c r="AR371" s="18" t="s">
        <v>182</v>
      </c>
      <c r="AT371" s="18" t="s">
        <v>153</v>
      </c>
      <c r="AU371" s="18" t="s">
        <v>158</v>
      </c>
      <c r="AY371" s="18" t="s">
        <v>152</v>
      </c>
      <c r="BE371" s="152">
        <f>IF(U371="základná",N371,0)</f>
        <v>0</v>
      </c>
      <c r="BF371" s="152">
        <f>IF(U371="znížená",N371,0)</f>
        <v>710.43</v>
      </c>
      <c r="BG371" s="152">
        <f>IF(U371="zákl. prenesená",N371,0)</f>
        <v>0</v>
      </c>
      <c r="BH371" s="152">
        <f>IF(U371="zníž. prenesená",N371,0)</f>
        <v>0</v>
      </c>
      <c r="BI371" s="152">
        <f>IF(U371="nulová",N371,0)</f>
        <v>0</v>
      </c>
      <c r="BJ371" s="18" t="s">
        <v>158</v>
      </c>
      <c r="BK371" s="152">
        <f>ROUND(L371*K371,2)</f>
        <v>710.43</v>
      </c>
      <c r="BL371" s="18" t="s">
        <v>182</v>
      </c>
      <c r="BM371" s="18" t="s">
        <v>875</v>
      </c>
    </row>
    <row r="372" spans="2:65" s="1" customFormat="1" ht="25.5" customHeight="1">
      <c r="B372" s="31"/>
      <c r="C372" s="153" t="s">
        <v>876</v>
      </c>
      <c r="D372" s="153" t="s">
        <v>184</v>
      </c>
      <c r="E372" s="154" t="s">
        <v>877</v>
      </c>
      <c r="F372" s="219" t="s">
        <v>878</v>
      </c>
      <c r="G372" s="219"/>
      <c r="H372" s="219"/>
      <c r="I372" s="219"/>
      <c r="J372" s="155" t="s">
        <v>156</v>
      </c>
      <c r="K372" s="156">
        <v>39.576000000000001</v>
      </c>
      <c r="L372" s="220">
        <v>12.92</v>
      </c>
      <c r="M372" s="220"/>
      <c r="N372" s="220">
        <f>ROUND(L372*K372,2)</f>
        <v>511.32</v>
      </c>
      <c r="O372" s="218"/>
      <c r="P372" s="218"/>
      <c r="Q372" s="218"/>
      <c r="R372" s="33"/>
      <c r="T372" s="149" t="s">
        <v>19</v>
      </c>
      <c r="U372" s="40" t="s">
        <v>43</v>
      </c>
      <c r="V372" s="150">
        <v>0</v>
      </c>
      <c r="W372" s="150">
        <f>V372*K372</f>
        <v>0</v>
      </c>
      <c r="X372" s="150">
        <v>1.7000000000000001E-2</v>
      </c>
      <c r="Y372" s="150">
        <f>X372*K372</f>
        <v>0.67279200000000006</v>
      </c>
      <c r="Z372" s="150">
        <v>0</v>
      </c>
      <c r="AA372" s="151">
        <f>Z372*K372</f>
        <v>0</v>
      </c>
      <c r="AR372" s="18" t="s">
        <v>211</v>
      </c>
      <c r="AT372" s="18" t="s">
        <v>184</v>
      </c>
      <c r="AU372" s="18" t="s">
        <v>158</v>
      </c>
      <c r="AY372" s="18" t="s">
        <v>152</v>
      </c>
      <c r="BE372" s="152">
        <f>IF(U372="základná",N372,0)</f>
        <v>0</v>
      </c>
      <c r="BF372" s="152">
        <f>IF(U372="znížená",N372,0)</f>
        <v>511.32</v>
      </c>
      <c r="BG372" s="152">
        <f>IF(U372="zákl. prenesená",N372,0)</f>
        <v>0</v>
      </c>
      <c r="BH372" s="152">
        <f>IF(U372="zníž. prenesená",N372,0)</f>
        <v>0</v>
      </c>
      <c r="BI372" s="152">
        <f>IF(U372="nulová",N372,0)</f>
        <v>0</v>
      </c>
      <c r="BJ372" s="18" t="s">
        <v>158</v>
      </c>
      <c r="BK372" s="152">
        <f>ROUND(L372*K372,2)</f>
        <v>511.32</v>
      </c>
      <c r="BL372" s="18" t="s">
        <v>182</v>
      </c>
      <c r="BM372" s="18" t="s">
        <v>879</v>
      </c>
    </row>
    <row r="373" spans="2:65" s="9" customFormat="1" ht="29.85" customHeight="1">
      <c r="B373" s="134"/>
      <c r="C373" s="135"/>
      <c r="D373" s="144" t="s">
        <v>131</v>
      </c>
      <c r="E373" s="144"/>
      <c r="F373" s="144"/>
      <c r="G373" s="144"/>
      <c r="H373" s="144"/>
      <c r="I373" s="144"/>
      <c r="J373" s="144"/>
      <c r="K373" s="144"/>
      <c r="L373" s="144"/>
      <c r="M373" s="144"/>
      <c r="N373" s="226">
        <f>BK373</f>
        <v>1493.4300000000003</v>
      </c>
      <c r="O373" s="227"/>
      <c r="P373" s="227"/>
      <c r="Q373" s="227"/>
      <c r="R373" s="137"/>
      <c r="T373" s="138"/>
      <c r="U373" s="135"/>
      <c r="V373" s="135"/>
      <c r="W373" s="139">
        <f>SUM(W374:W376)</f>
        <v>22.958196000000001</v>
      </c>
      <c r="X373" s="135"/>
      <c r="Y373" s="139">
        <f>SUM(Y374:Y376)</f>
        <v>1.7170800000000003E-2</v>
      </c>
      <c r="Z373" s="135"/>
      <c r="AA373" s="140">
        <f>SUM(AA374:AA376)</f>
        <v>0</v>
      </c>
      <c r="AR373" s="141" t="s">
        <v>158</v>
      </c>
      <c r="AT373" s="142" t="s">
        <v>75</v>
      </c>
      <c r="AU373" s="142" t="s">
        <v>84</v>
      </c>
      <c r="AY373" s="141" t="s">
        <v>152</v>
      </c>
      <c r="BK373" s="143">
        <f>SUM(BK374:BK376)</f>
        <v>1493.4300000000003</v>
      </c>
    </row>
    <row r="374" spans="2:65" s="1" customFormat="1" ht="16.5" customHeight="1">
      <c r="B374" s="31"/>
      <c r="C374" s="145" t="s">
        <v>521</v>
      </c>
      <c r="D374" s="145" t="s">
        <v>153</v>
      </c>
      <c r="E374" s="146" t="s">
        <v>880</v>
      </c>
      <c r="F374" s="217" t="s">
        <v>881</v>
      </c>
      <c r="G374" s="217"/>
      <c r="H374" s="217"/>
      <c r="I374" s="217"/>
      <c r="J374" s="147" t="s">
        <v>156</v>
      </c>
      <c r="K374" s="148">
        <v>49.2</v>
      </c>
      <c r="L374" s="218">
        <v>11.47</v>
      </c>
      <c r="M374" s="218"/>
      <c r="N374" s="218">
        <f>ROUND(L374*K374,2)</f>
        <v>564.32000000000005</v>
      </c>
      <c r="O374" s="218"/>
      <c r="P374" s="218"/>
      <c r="Q374" s="218"/>
      <c r="R374" s="33"/>
      <c r="T374" s="149" t="s">
        <v>19</v>
      </c>
      <c r="U374" s="40" t="s">
        <v>43</v>
      </c>
      <c r="V374" s="150">
        <v>0.46662999999999999</v>
      </c>
      <c r="W374" s="150">
        <f>V374*K374</f>
        <v>22.958196000000001</v>
      </c>
      <c r="X374" s="150">
        <v>3.4900000000000003E-4</v>
      </c>
      <c r="Y374" s="150">
        <f>X374*K374</f>
        <v>1.7170800000000003E-2</v>
      </c>
      <c r="Z374" s="150">
        <v>0</v>
      </c>
      <c r="AA374" s="151">
        <f>Z374*K374</f>
        <v>0</v>
      </c>
      <c r="AR374" s="18" t="s">
        <v>182</v>
      </c>
      <c r="AT374" s="18" t="s">
        <v>153</v>
      </c>
      <c r="AU374" s="18" t="s">
        <v>158</v>
      </c>
      <c r="AY374" s="18" t="s">
        <v>152</v>
      </c>
      <c r="BE374" s="152">
        <f>IF(U374="základná",N374,0)</f>
        <v>0</v>
      </c>
      <c r="BF374" s="152">
        <f>IF(U374="znížená",N374,0)</f>
        <v>564.32000000000005</v>
      </c>
      <c r="BG374" s="152">
        <f>IF(U374="zákl. prenesená",N374,0)</f>
        <v>0</v>
      </c>
      <c r="BH374" s="152">
        <f>IF(U374="zníž. prenesená",N374,0)</f>
        <v>0</v>
      </c>
      <c r="BI374" s="152">
        <f>IF(U374="nulová",N374,0)</f>
        <v>0</v>
      </c>
      <c r="BJ374" s="18" t="s">
        <v>158</v>
      </c>
      <c r="BK374" s="152">
        <f>ROUND(L374*K374,2)</f>
        <v>564.32000000000005</v>
      </c>
      <c r="BL374" s="18" t="s">
        <v>182</v>
      </c>
      <c r="BM374" s="18" t="s">
        <v>882</v>
      </c>
    </row>
    <row r="375" spans="2:65" s="1" customFormat="1" ht="25.5" customHeight="1">
      <c r="B375" s="31"/>
      <c r="C375" s="153" t="s">
        <v>883</v>
      </c>
      <c r="D375" s="153" t="s">
        <v>184</v>
      </c>
      <c r="E375" s="154" t="s">
        <v>884</v>
      </c>
      <c r="F375" s="219" t="s">
        <v>885</v>
      </c>
      <c r="G375" s="219"/>
      <c r="H375" s="219"/>
      <c r="I375" s="219"/>
      <c r="J375" s="155" t="s">
        <v>156</v>
      </c>
      <c r="K375" s="156">
        <v>51.167999999999999</v>
      </c>
      <c r="L375" s="220">
        <v>17.11</v>
      </c>
      <c r="M375" s="220"/>
      <c r="N375" s="220">
        <f>ROUND(L375*K375,2)</f>
        <v>875.48</v>
      </c>
      <c r="O375" s="218"/>
      <c r="P375" s="218"/>
      <c r="Q375" s="218"/>
      <c r="R375" s="33"/>
      <c r="T375" s="149" t="s">
        <v>19</v>
      </c>
      <c r="U375" s="40" t="s">
        <v>43</v>
      </c>
      <c r="V375" s="150">
        <v>0</v>
      </c>
      <c r="W375" s="150">
        <f>V375*K375</f>
        <v>0</v>
      </c>
      <c r="X375" s="150">
        <v>0</v>
      </c>
      <c r="Y375" s="150">
        <f>X375*K375</f>
        <v>0</v>
      </c>
      <c r="Z375" s="150">
        <v>0</v>
      </c>
      <c r="AA375" s="151">
        <f>Z375*K375</f>
        <v>0</v>
      </c>
      <c r="AR375" s="18" t="s">
        <v>211</v>
      </c>
      <c r="AT375" s="18" t="s">
        <v>184</v>
      </c>
      <c r="AU375" s="18" t="s">
        <v>158</v>
      </c>
      <c r="AY375" s="18" t="s">
        <v>152</v>
      </c>
      <c r="BE375" s="152">
        <f>IF(U375="základná",N375,0)</f>
        <v>0</v>
      </c>
      <c r="BF375" s="152">
        <f>IF(U375="znížená",N375,0)</f>
        <v>875.48</v>
      </c>
      <c r="BG375" s="152">
        <f>IF(U375="zákl. prenesená",N375,0)</f>
        <v>0</v>
      </c>
      <c r="BH375" s="152">
        <f>IF(U375="zníž. prenesená",N375,0)</f>
        <v>0</v>
      </c>
      <c r="BI375" s="152">
        <f>IF(U375="nulová",N375,0)</f>
        <v>0</v>
      </c>
      <c r="BJ375" s="18" t="s">
        <v>158</v>
      </c>
      <c r="BK375" s="152">
        <f>ROUND(L375*K375,2)</f>
        <v>875.48</v>
      </c>
      <c r="BL375" s="18" t="s">
        <v>182</v>
      </c>
      <c r="BM375" s="18" t="s">
        <v>886</v>
      </c>
    </row>
    <row r="376" spans="2:65" s="1" customFormat="1" ht="16.5" customHeight="1">
      <c r="B376" s="31"/>
      <c r="C376" s="145" t="s">
        <v>524</v>
      </c>
      <c r="D376" s="145" t="s">
        <v>153</v>
      </c>
      <c r="E376" s="146" t="s">
        <v>887</v>
      </c>
      <c r="F376" s="217" t="s">
        <v>888</v>
      </c>
      <c r="G376" s="217"/>
      <c r="H376" s="217"/>
      <c r="I376" s="217"/>
      <c r="J376" s="147" t="s">
        <v>156</v>
      </c>
      <c r="K376" s="148">
        <v>49.2</v>
      </c>
      <c r="L376" s="218">
        <v>1.0900000000000001</v>
      </c>
      <c r="M376" s="218"/>
      <c r="N376" s="218">
        <f>ROUND(L376*K376,2)</f>
        <v>53.63</v>
      </c>
      <c r="O376" s="218"/>
      <c r="P376" s="218"/>
      <c r="Q376" s="218"/>
      <c r="R376" s="33"/>
      <c r="T376" s="149" t="s">
        <v>19</v>
      </c>
      <c r="U376" s="40" t="s">
        <v>43</v>
      </c>
      <c r="V376" s="150">
        <v>0</v>
      </c>
      <c r="W376" s="150">
        <f>V376*K376</f>
        <v>0</v>
      </c>
      <c r="X376" s="150">
        <v>0</v>
      </c>
      <c r="Y376" s="150">
        <f>X376*K376</f>
        <v>0</v>
      </c>
      <c r="Z376" s="150">
        <v>0</v>
      </c>
      <c r="AA376" s="151">
        <f>Z376*K376</f>
        <v>0</v>
      </c>
      <c r="AR376" s="18" t="s">
        <v>182</v>
      </c>
      <c r="AT376" s="18" t="s">
        <v>153</v>
      </c>
      <c r="AU376" s="18" t="s">
        <v>158</v>
      </c>
      <c r="AY376" s="18" t="s">
        <v>152</v>
      </c>
      <c r="BE376" s="152">
        <f>IF(U376="základná",N376,0)</f>
        <v>0</v>
      </c>
      <c r="BF376" s="152">
        <f>IF(U376="znížená",N376,0)</f>
        <v>53.63</v>
      </c>
      <c r="BG376" s="152">
        <f>IF(U376="zákl. prenesená",N376,0)</f>
        <v>0</v>
      </c>
      <c r="BH376" s="152">
        <f>IF(U376="zníž. prenesená",N376,0)</f>
        <v>0</v>
      </c>
      <c r="BI376" s="152">
        <f>IF(U376="nulová",N376,0)</f>
        <v>0</v>
      </c>
      <c r="BJ376" s="18" t="s">
        <v>158</v>
      </c>
      <c r="BK376" s="152">
        <f>ROUND(L376*K376,2)</f>
        <v>53.63</v>
      </c>
      <c r="BL376" s="18" t="s">
        <v>182</v>
      </c>
      <c r="BM376" s="18" t="s">
        <v>889</v>
      </c>
    </row>
    <row r="377" spans="2:65" s="9" customFormat="1" ht="29.85" customHeight="1">
      <c r="B377" s="134"/>
      <c r="C377" s="135"/>
      <c r="D377" s="144" t="s">
        <v>132</v>
      </c>
      <c r="E377" s="144"/>
      <c r="F377" s="144"/>
      <c r="G377" s="144"/>
      <c r="H377" s="144"/>
      <c r="I377" s="144"/>
      <c r="J377" s="144"/>
      <c r="K377" s="144"/>
      <c r="L377" s="144"/>
      <c r="M377" s="144"/>
      <c r="N377" s="226">
        <f>BK377</f>
        <v>4190.43</v>
      </c>
      <c r="O377" s="227"/>
      <c r="P377" s="227"/>
      <c r="Q377" s="227"/>
      <c r="R377" s="137"/>
      <c r="T377" s="138"/>
      <c r="U377" s="135"/>
      <c r="V377" s="135"/>
      <c r="W377" s="139">
        <f>SUM(W378:W379)</f>
        <v>0</v>
      </c>
      <c r="X377" s="135"/>
      <c r="Y377" s="139">
        <f>SUM(Y378:Y379)</f>
        <v>1.880064</v>
      </c>
      <c r="Z377" s="135"/>
      <c r="AA377" s="140">
        <f>SUM(AA378:AA379)</f>
        <v>0</v>
      </c>
      <c r="AR377" s="141" t="s">
        <v>158</v>
      </c>
      <c r="AT377" s="142" t="s">
        <v>75</v>
      </c>
      <c r="AU377" s="142" t="s">
        <v>84</v>
      </c>
      <c r="AY377" s="141" t="s">
        <v>152</v>
      </c>
      <c r="BK377" s="143">
        <f>SUM(BK378:BK379)</f>
        <v>4190.43</v>
      </c>
    </row>
    <row r="378" spans="2:65" s="1" customFormat="1" ht="38.25" customHeight="1">
      <c r="B378" s="31"/>
      <c r="C378" s="145" t="s">
        <v>890</v>
      </c>
      <c r="D378" s="145" t="s">
        <v>153</v>
      </c>
      <c r="E378" s="146" t="s">
        <v>891</v>
      </c>
      <c r="F378" s="217" t="s">
        <v>892</v>
      </c>
      <c r="G378" s="217"/>
      <c r="H378" s="217"/>
      <c r="I378" s="217"/>
      <c r="J378" s="147" t="s">
        <v>156</v>
      </c>
      <c r="K378" s="148">
        <v>153.6</v>
      </c>
      <c r="L378" s="218">
        <v>15.48</v>
      </c>
      <c r="M378" s="218"/>
      <c r="N378" s="218">
        <f>ROUND(L378*K378,2)</f>
        <v>2377.73</v>
      </c>
      <c r="O378" s="218"/>
      <c r="P378" s="218"/>
      <c r="Q378" s="218"/>
      <c r="R378" s="33"/>
      <c r="T378" s="149" t="s">
        <v>19</v>
      </c>
      <c r="U378" s="40" t="s">
        <v>43</v>
      </c>
      <c r="V378" s="150">
        <v>0</v>
      </c>
      <c r="W378" s="150">
        <f>V378*K378</f>
        <v>0</v>
      </c>
      <c r="X378" s="150">
        <v>0</v>
      </c>
      <c r="Y378" s="150">
        <f>X378*K378</f>
        <v>0</v>
      </c>
      <c r="Z378" s="150">
        <v>0</v>
      </c>
      <c r="AA378" s="151">
        <f>Z378*K378</f>
        <v>0</v>
      </c>
      <c r="AR378" s="18" t="s">
        <v>182</v>
      </c>
      <c r="AT378" s="18" t="s">
        <v>153</v>
      </c>
      <c r="AU378" s="18" t="s">
        <v>158</v>
      </c>
      <c r="AY378" s="18" t="s">
        <v>152</v>
      </c>
      <c r="BE378" s="152">
        <f>IF(U378="základná",N378,0)</f>
        <v>0</v>
      </c>
      <c r="BF378" s="152">
        <f>IF(U378="znížená",N378,0)</f>
        <v>2377.73</v>
      </c>
      <c r="BG378" s="152">
        <f>IF(U378="zákl. prenesená",N378,0)</f>
        <v>0</v>
      </c>
      <c r="BH378" s="152">
        <f>IF(U378="zníž. prenesená",N378,0)</f>
        <v>0</v>
      </c>
      <c r="BI378" s="152">
        <f>IF(U378="nulová",N378,0)</f>
        <v>0</v>
      </c>
      <c r="BJ378" s="18" t="s">
        <v>158</v>
      </c>
      <c r="BK378" s="152">
        <f>ROUND(L378*K378,2)</f>
        <v>2377.73</v>
      </c>
      <c r="BL378" s="18" t="s">
        <v>182</v>
      </c>
      <c r="BM378" s="18" t="s">
        <v>893</v>
      </c>
    </row>
    <row r="379" spans="2:65" s="1" customFormat="1" ht="16.5" customHeight="1">
      <c r="B379" s="31"/>
      <c r="C379" s="153" t="s">
        <v>528</v>
      </c>
      <c r="D379" s="153" t="s">
        <v>184</v>
      </c>
      <c r="E379" s="154" t="s">
        <v>894</v>
      </c>
      <c r="F379" s="219" t="s">
        <v>895</v>
      </c>
      <c r="G379" s="219"/>
      <c r="H379" s="219"/>
      <c r="I379" s="219"/>
      <c r="J379" s="155" t="s">
        <v>156</v>
      </c>
      <c r="K379" s="156">
        <v>156.672</v>
      </c>
      <c r="L379" s="220">
        <v>11.57</v>
      </c>
      <c r="M379" s="220"/>
      <c r="N379" s="220">
        <f>ROUND(L379*K379,2)</f>
        <v>1812.7</v>
      </c>
      <c r="O379" s="218"/>
      <c r="P379" s="218"/>
      <c r="Q379" s="218"/>
      <c r="R379" s="33"/>
      <c r="T379" s="149" t="s">
        <v>19</v>
      </c>
      <c r="U379" s="40" t="s">
        <v>43</v>
      </c>
      <c r="V379" s="150">
        <v>0</v>
      </c>
      <c r="W379" s="150">
        <f>V379*K379</f>
        <v>0</v>
      </c>
      <c r="X379" s="150">
        <v>1.2E-2</v>
      </c>
      <c r="Y379" s="150">
        <f>X379*K379</f>
        <v>1.880064</v>
      </c>
      <c r="Z379" s="150">
        <v>0</v>
      </c>
      <c r="AA379" s="151">
        <f>Z379*K379</f>
        <v>0</v>
      </c>
      <c r="AR379" s="18" t="s">
        <v>211</v>
      </c>
      <c r="AT379" s="18" t="s">
        <v>184</v>
      </c>
      <c r="AU379" s="18" t="s">
        <v>158</v>
      </c>
      <c r="AY379" s="18" t="s">
        <v>152</v>
      </c>
      <c r="BE379" s="152">
        <f>IF(U379="základná",N379,0)</f>
        <v>0</v>
      </c>
      <c r="BF379" s="152">
        <f>IF(U379="znížená",N379,0)</f>
        <v>1812.7</v>
      </c>
      <c r="BG379" s="152">
        <f>IF(U379="zákl. prenesená",N379,0)</f>
        <v>0</v>
      </c>
      <c r="BH379" s="152">
        <f>IF(U379="zníž. prenesená",N379,0)</f>
        <v>0</v>
      </c>
      <c r="BI379" s="152">
        <f>IF(U379="nulová",N379,0)</f>
        <v>0</v>
      </c>
      <c r="BJ379" s="18" t="s">
        <v>158</v>
      </c>
      <c r="BK379" s="152">
        <f>ROUND(L379*K379,2)</f>
        <v>1812.7</v>
      </c>
      <c r="BL379" s="18" t="s">
        <v>182</v>
      </c>
      <c r="BM379" s="18" t="s">
        <v>896</v>
      </c>
    </row>
    <row r="380" spans="2:65" s="9" customFormat="1" ht="29.85" customHeight="1">
      <c r="B380" s="134"/>
      <c r="C380" s="135"/>
      <c r="D380" s="144" t="s">
        <v>133</v>
      </c>
      <c r="E380" s="144"/>
      <c r="F380" s="144"/>
      <c r="G380" s="144"/>
      <c r="H380" s="144"/>
      <c r="I380" s="144"/>
      <c r="J380" s="144"/>
      <c r="K380" s="144"/>
      <c r="L380" s="144"/>
      <c r="M380" s="144"/>
      <c r="N380" s="226">
        <f>BK380</f>
        <v>214.83</v>
      </c>
      <c r="O380" s="227"/>
      <c r="P380" s="227"/>
      <c r="Q380" s="227"/>
      <c r="R380" s="137"/>
      <c r="T380" s="138"/>
      <c r="U380" s="135"/>
      <c r="V380" s="135"/>
      <c r="W380" s="139">
        <f>W381</f>
        <v>16.886939999999999</v>
      </c>
      <c r="X380" s="135"/>
      <c r="Y380" s="139">
        <f>Y381</f>
        <v>2.9760000000000002E-2</v>
      </c>
      <c r="Z380" s="135"/>
      <c r="AA380" s="140">
        <f>AA381</f>
        <v>0</v>
      </c>
      <c r="AR380" s="141" t="s">
        <v>158</v>
      </c>
      <c r="AT380" s="142" t="s">
        <v>75</v>
      </c>
      <c r="AU380" s="142" t="s">
        <v>84</v>
      </c>
      <c r="AY380" s="141" t="s">
        <v>152</v>
      </c>
      <c r="BK380" s="143">
        <f>BK381</f>
        <v>214.83</v>
      </c>
    </row>
    <row r="381" spans="2:65" s="1" customFormat="1" ht="25.5" customHeight="1">
      <c r="B381" s="31"/>
      <c r="C381" s="145" t="s">
        <v>897</v>
      </c>
      <c r="D381" s="145" t="s">
        <v>153</v>
      </c>
      <c r="E381" s="146" t="s">
        <v>898</v>
      </c>
      <c r="F381" s="217" t="s">
        <v>899</v>
      </c>
      <c r="G381" s="217"/>
      <c r="H381" s="217"/>
      <c r="I381" s="217"/>
      <c r="J381" s="147" t="s">
        <v>156</v>
      </c>
      <c r="K381" s="148">
        <v>93</v>
      </c>
      <c r="L381" s="218">
        <v>2.31</v>
      </c>
      <c r="M381" s="218"/>
      <c r="N381" s="218">
        <f>ROUND(L381*K381,2)</f>
        <v>214.83</v>
      </c>
      <c r="O381" s="218"/>
      <c r="P381" s="218"/>
      <c r="Q381" s="218"/>
      <c r="R381" s="33"/>
      <c r="T381" s="149" t="s">
        <v>19</v>
      </c>
      <c r="U381" s="40" t="s">
        <v>43</v>
      </c>
      <c r="V381" s="150">
        <v>0.18157999999999999</v>
      </c>
      <c r="W381" s="150">
        <f>V381*K381</f>
        <v>16.886939999999999</v>
      </c>
      <c r="X381" s="150">
        <v>3.2000000000000003E-4</v>
      </c>
      <c r="Y381" s="150">
        <f>X381*K381</f>
        <v>2.9760000000000002E-2</v>
      </c>
      <c r="Z381" s="150">
        <v>0</v>
      </c>
      <c r="AA381" s="151">
        <f>Z381*K381</f>
        <v>0</v>
      </c>
      <c r="AR381" s="18" t="s">
        <v>182</v>
      </c>
      <c r="AT381" s="18" t="s">
        <v>153</v>
      </c>
      <c r="AU381" s="18" t="s">
        <v>158</v>
      </c>
      <c r="AY381" s="18" t="s">
        <v>152</v>
      </c>
      <c r="BE381" s="152">
        <f>IF(U381="základná",N381,0)</f>
        <v>0</v>
      </c>
      <c r="BF381" s="152">
        <f>IF(U381="znížená",N381,0)</f>
        <v>214.83</v>
      </c>
      <c r="BG381" s="152">
        <f>IF(U381="zákl. prenesená",N381,0)</f>
        <v>0</v>
      </c>
      <c r="BH381" s="152">
        <f>IF(U381="zníž. prenesená",N381,0)</f>
        <v>0</v>
      </c>
      <c r="BI381" s="152">
        <f>IF(U381="nulová",N381,0)</f>
        <v>0</v>
      </c>
      <c r="BJ381" s="18" t="s">
        <v>158</v>
      </c>
      <c r="BK381" s="152">
        <f>ROUND(L381*K381,2)</f>
        <v>214.83</v>
      </c>
      <c r="BL381" s="18" t="s">
        <v>182</v>
      </c>
      <c r="BM381" s="18" t="s">
        <v>900</v>
      </c>
    </row>
    <row r="382" spans="2:65" s="9" customFormat="1" ht="29.85" customHeight="1">
      <c r="B382" s="134"/>
      <c r="C382" s="135"/>
      <c r="D382" s="144" t="s">
        <v>134</v>
      </c>
      <c r="E382" s="144"/>
      <c r="F382" s="144"/>
      <c r="G382" s="144"/>
      <c r="H382" s="144"/>
      <c r="I382" s="144"/>
      <c r="J382" s="144"/>
      <c r="K382" s="144"/>
      <c r="L382" s="144"/>
      <c r="M382" s="144"/>
      <c r="N382" s="226">
        <f>BK382</f>
        <v>1188.92</v>
      </c>
      <c r="O382" s="227"/>
      <c r="P382" s="227"/>
      <c r="Q382" s="227"/>
      <c r="R382" s="137"/>
      <c r="T382" s="138"/>
      <c r="U382" s="135"/>
      <c r="V382" s="135"/>
      <c r="W382" s="139">
        <f>W383</f>
        <v>0</v>
      </c>
      <c r="X382" s="135"/>
      <c r="Y382" s="139">
        <f>Y383</f>
        <v>0</v>
      </c>
      <c r="Z382" s="135"/>
      <c r="AA382" s="140">
        <f>AA383</f>
        <v>0</v>
      </c>
      <c r="AR382" s="141" t="s">
        <v>158</v>
      </c>
      <c r="AT382" s="142" t="s">
        <v>75</v>
      </c>
      <c r="AU382" s="142" t="s">
        <v>84</v>
      </c>
      <c r="AY382" s="141" t="s">
        <v>152</v>
      </c>
      <c r="BK382" s="143">
        <f>BK383</f>
        <v>1188.92</v>
      </c>
    </row>
    <row r="383" spans="2:65" s="1" customFormat="1" ht="38.25" customHeight="1">
      <c r="B383" s="31"/>
      <c r="C383" s="145" t="s">
        <v>531</v>
      </c>
      <c r="D383" s="145" t="s">
        <v>153</v>
      </c>
      <c r="E383" s="146" t="s">
        <v>901</v>
      </c>
      <c r="F383" s="217" t="s">
        <v>902</v>
      </c>
      <c r="G383" s="217"/>
      <c r="H383" s="217"/>
      <c r="I383" s="217"/>
      <c r="J383" s="147" t="s">
        <v>156</v>
      </c>
      <c r="K383" s="148">
        <v>797.93</v>
      </c>
      <c r="L383" s="218">
        <v>1.49</v>
      </c>
      <c r="M383" s="218"/>
      <c r="N383" s="218">
        <f>ROUND(L383*K383,2)</f>
        <v>1188.92</v>
      </c>
      <c r="O383" s="218"/>
      <c r="P383" s="218"/>
      <c r="Q383" s="218"/>
      <c r="R383" s="33"/>
      <c r="T383" s="149" t="s">
        <v>19</v>
      </c>
      <c r="U383" s="40" t="s">
        <v>43</v>
      </c>
      <c r="V383" s="150">
        <v>0</v>
      </c>
      <c r="W383" s="150">
        <f>V383*K383</f>
        <v>0</v>
      </c>
      <c r="X383" s="150">
        <v>0</v>
      </c>
      <c r="Y383" s="150">
        <f>X383*K383</f>
        <v>0</v>
      </c>
      <c r="Z383" s="150">
        <v>0</v>
      </c>
      <c r="AA383" s="151">
        <f>Z383*K383</f>
        <v>0</v>
      </c>
      <c r="AR383" s="18" t="s">
        <v>182</v>
      </c>
      <c r="AT383" s="18" t="s">
        <v>153</v>
      </c>
      <c r="AU383" s="18" t="s">
        <v>158</v>
      </c>
      <c r="AY383" s="18" t="s">
        <v>152</v>
      </c>
      <c r="BE383" s="152">
        <f>IF(U383="základná",N383,0)</f>
        <v>0</v>
      </c>
      <c r="BF383" s="152">
        <f>IF(U383="znížená",N383,0)</f>
        <v>1188.92</v>
      </c>
      <c r="BG383" s="152">
        <f>IF(U383="zákl. prenesená",N383,0)</f>
        <v>0</v>
      </c>
      <c r="BH383" s="152">
        <f>IF(U383="zníž. prenesená",N383,0)</f>
        <v>0</v>
      </c>
      <c r="BI383" s="152">
        <f>IF(U383="nulová",N383,0)</f>
        <v>0</v>
      </c>
      <c r="BJ383" s="18" t="s">
        <v>158</v>
      </c>
      <c r="BK383" s="152">
        <f>ROUND(L383*K383,2)</f>
        <v>1188.92</v>
      </c>
      <c r="BL383" s="18" t="s">
        <v>182</v>
      </c>
      <c r="BM383" s="18" t="s">
        <v>903</v>
      </c>
    </row>
    <row r="384" spans="2:65" s="9" customFormat="1" ht="37.35" customHeight="1">
      <c r="B384" s="134"/>
      <c r="C384" s="135"/>
      <c r="D384" s="136" t="s">
        <v>135</v>
      </c>
      <c r="E384" s="136"/>
      <c r="F384" s="136"/>
      <c r="G384" s="136"/>
      <c r="H384" s="136"/>
      <c r="I384" s="136"/>
      <c r="J384" s="136"/>
      <c r="K384" s="136"/>
      <c r="L384" s="136"/>
      <c r="M384" s="136"/>
      <c r="N384" s="228">
        <f>BK384</f>
        <v>11619.860000000002</v>
      </c>
      <c r="O384" s="229"/>
      <c r="P384" s="229"/>
      <c r="Q384" s="229"/>
      <c r="R384" s="137"/>
      <c r="T384" s="138"/>
      <c r="U384" s="135"/>
      <c r="V384" s="135"/>
      <c r="W384" s="139">
        <f>W385</f>
        <v>103.80900000000003</v>
      </c>
      <c r="X384" s="135"/>
      <c r="Y384" s="139">
        <f>Y385</f>
        <v>5.2400000000000002E-2</v>
      </c>
      <c r="Z384" s="135"/>
      <c r="AA384" s="140">
        <f>AA385</f>
        <v>0</v>
      </c>
      <c r="AR384" s="141" t="s">
        <v>162</v>
      </c>
      <c r="AT384" s="142" t="s">
        <v>75</v>
      </c>
      <c r="AU384" s="142" t="s">
        <v>76</v>
      </c>
      <c r="AY384" s="141" t="s">
        <v>152</v>
      </c>
      <c r="BK384" s="143">
        <f>BK385</f>
        <v>11619.860000000002</v>
      </c>
    </row>
    <row r="385" spans="2:65" s="9" customFormat="1" ht="19.899999999999999" customHeight="1">
      <c r="B385" s="134"/>
      <c r="C385" s="135"/>
      <c r="D385" s="144" t="s">
        <v>136</v>
      </c>
      <c r="E385" s="144"/>
      <c r="F385" s="144"/>
      <c r="G385" s="144"/>
      <c r="H385" s="144"/>
      <c r="I385" s="144"/>
      <c r="J385" s="144"/>
      <c r="K385" s="144"/>
      <c r="L385" s="144"/>
      <c r="M385" s="144"/>
      <c r="N385" s="224">
        <f>BK385</f>
        <v>11619.860000000002</v>
      </c>
      <c r="O385" s="225"/>
      <c r="P385" s="225"/>
      <c r="Q385" s="225"/>
      <c r="R385" s="137"/>
      <c r="T385" s="138"/>
      <c r="U385" s="135"/>
      <c r="V385" s="135"/>
      <c r="W385" s="139">
        <f>SUM(W386:W433)</f>
        <v>103.80900000000003</v>
      </c>
      <c r="X385" s="135"/>
      <c r="Y385" s="139">
        <f>SUM(Y386:Y433)</f>
        <v>5.2400000000000002E-2</v>
      </c>
      <c r="Z385" s="135"/>
      <c r="AA385" s="140">
        <f>SUM(AA386:AA433)</f>
        <v>0</v>
      </c>
      <c r="AR385" s="141" t="s">
        <v>162</v>
      </c>
      <c r="AT385" s="142" t="s">
        <v>75</v>
      </c>
      <c r="AU385" s="142" t="s">
        <v>84</v>
      </c>
      <c r="AY385" s="141" t="s">
        <v>152</v>
      </c>
      <c r="BK385" s="143">
        <f>SUM(BK386:BK433)</f>
        <v>11619.860000000002</v>
      </c>
    </row>
    <row r="386" spans="2:65" s="1" customFormat="1" ht="25.5" customHeight="1">
      <c r="B386" s="31"/>
      <c r="C386" s="145" t="s">
        <v>904</v>
      </c>
      <c r="D386" s="145" t="s">
        <v>153</v>
      </c>
      <c r="E386" s="146" t="s">
        <v>905</v>
      </c>
      <c r="F386" s="217" t="s">
        <v>906</v>
      </c>
      <c r="G386" s="217"/>
      <c r="H386" s="217"/>
      <c r="I386" s="217"/>
      <c r="J386" s="147" t="s">
        <v>307</v>
      </c>
      <c r="K386" s="148">
        <v>250</v>
      </c>
      <c r="L386" s="218">
        <v>1.38</v>
      </c>
      <c r="M386" s="218"/>
      <c r="N386" s="218">
        <f t="shared" ref="N386:N433" si="140">ROUND(L386*K386,2)</f>
        <v>345</v>
      </c>
      <c r="O386" s="218"/>
      <c r="P386" s="218"/>
      <c r="Q386" s="218"/>
      <c r="R386" s="33"/>
      <c r="T386" s="149" t="s">
        <v>19</v>
      </c>
      <c r="U386" s="40" t="s">
        <v>43</v>
      </c>
      <c r="V386" s="150">
        <v>7.1999999999999995E-2</v>
      </c>
      <c r="W386" s="150">
        <f t="shared" ref="W386:W433" si="141">V386*K386</f>
        <v>18</v>
      </c>
      <c r="X386" s="150">
        <v>0</v>
      </c>
      <c r="Y386" s="150">
        <f t="shared" ref="Y386:Y433" si="142">X386*K386</f>
        <v>0</v>
      </c>
      <c r="Z386" s="150">
        <v>0</v>
      </c>
      <c r="AA386" s="151">
        <f t="shared" ref="AA386:AA433" si="143">Z386*K386</f>
        <v>0</v>
      </c>
      <c r="AR386" s="18" t="s">
        <v>268</v>
      </c>
      <c r="AT386" s="18" t="s">
        <v>153</v>
      </c>
      <c r="AU386" s="18" t="s">
        <v>158</v>
      </c>
      <c r="AY386" s="18" t="s">
        <v>152</v>
      </c>
      <c r="BE386" s="152">
        <f t="shared" ref="BE386:BE433" si="144">IF(U386="základná",N386,0)</f>
        <v>0</v>
      </c>
      <c r="BF386" s="152">
        <f t="shared" ref="BF386:BF433" si="145">IF(U386="znížená",N386,0)</f>
        <v>345</v>
      </c>
      <c r="BG386" s="152">
        <f t="shared" ref="BG386:BG433" si="146">IF(U386="zákl. prenesená",N386,0)</f>
        <v>0</v>
      </c>
      <c r="BH386" s="152">
        <f t="shared" ref="BH386:BH433" si="147">IF(U386="zníž. prenesená",N386,0)</f>
        <v>0</v>
      </c>
      <c r="BI386" s="152">
        <f t="shared" ref="BI386:BI433" si="148">IF(U386="nulová",N386,0)</f>
        <v>0</v>
      </c>
      <c r="BJ386" s="18" t="s">
        <v>158</v>
      </c>
      <c r="BK386" s="152">
        <f t="shared" ref="BK386:BK433" si="149">ROUND(L386*K386,2)</f>
        <v>345</v>
      </c>
      <c r="BL386" s="18" t="s">
        <v>268</v>
      </c>
      <c r="BM386" s="18" t="s">
        <v>907</v>
      </c>
    </row>
    <row r="387" spans="2:65" s="1" customFormat="1" ht="16.5" customHeight="1">
      <c r="B387" s="31"/>
      <c r="C387" s="153" t="s">
        <v>535</v>
      </c>
      <c r="D387" s="153" t="s">
        <v>184</v>
      </c>
      <c r="E387" s="154" t="s">
        <v>908</v>
      </c>
      <c r="F387" s="219" t="s">
        <v>909</v>
      </c>
      <c r="G387" s="219"/>
      <c r="H387" s="219"/>
      <c r="I387" s="219"/>
      <c r="J387" s="155" t="s">
        <v>307</v>
      </c>
      <c r="K387" s="156">
        <v>250</v>
      </c>
      <c r="L387" s="220">
        <v>2.34</v>
      </c>
      <c r="M387" s="220"/>
      <c r="N387" s="220">
        <f t="shared" si="140"/>
        <v>585</v>
      </c>
      <c r="O387" s="218"/>
      <c r="P387" s="218"/>
      <c r="Q387" s="218"/>
      <c r="R387" s="33"/>
      <c r="T387" s="149" t="s">
        <v>19</v>
      </c>
      <c r="U387" s="40" t="s">
        <v>43</v>
      </c>
      <c r="V387" s="150">
        <v>0</v>
      </c>
      <c r="W387" s="150">
        <f t="shared" si="141"/>
        <v>0</v>
      </c>
      <c r="X387" s="150">
        <v>1.7000000000000001E-4</v>
      </c>
      <c r="Y387" s="150">
        <f t="shared" si="142"/>
        <v>4.2500000000000003E-2</v>
      </c>
      <c r="Z387" s="150">
        <v>0</v>
      </c>
      <c r="AA387" s="151">
        <f t="shared" si="143"/>
        <v>0</v>
      </c>
      <c r="AR387" s="18" t="s">
        <v>609</v>
      </c>
      <c r="AT387" s="18" t="s">
        <v>184</v>
      </c>
      <c r="AU387" s="18" t="s">
        <v>158</v>
      </c>
      <c r="AY387" s="18" t="s">
        <v>152</v>
      </c>
      <c r="BE387" s="152">
        <f t="shared" si="144"/>
        <v>0</v>
      </c>
      <c r="BF387" s="152">
        <f t="shared" si="145"/>
        <v>585</v>
      </c>
      <c r="BG387" s="152">
        <f t="shared" si="146"/>
        <v>0</v>
      </c>
      <c r="BH387" s="152">
        <f t="shared" si="147"/>
        <v>0</v>
      </c>
      <c r="BI387" s="152">
        <f t="shared" si="148"/>
        <v>0</v>
      </c>
      <c r="BJ387" s="18" t="s">
        <v>158</v>
      </c>
      <c r="BK387" s="152">
        <f t="shared" si="149"/>
        <v>585</v>
      </c>
      <c r="BL387" s="18" t="s">
        <v>268</v>
      </c>
      <c r="BM387" s="18" t="s">
        <v>910</v>
      </c>
    </row>
    <row r="388" spans="2:65" s="1" customFormat="1" ht="25.5" customHeight="1">
      <c r="B388" s="31"/>
      <c r="C388" s="145" t="s">
        <v>911</v>
      </c>
      <c r="D388" s="145" t="s">
        <v>153</v>
      </c>
      <c r="E388" s="146" t="s">
        <v>912</v>
      </c>
      <c r="F388" s="217" t="s">
        <v>913</v>
      </c>
      <c r="G388" s="217"/>
      <c r="H388" s="217"/>
      <c r="I388" s="217"/>
      <c r="J388" s="147" t="s">
        <v>203</v>
      </c>
      <c r="K388" s="148">
        <v>67</v>
      </c>
      <c r="L388" s="218">
        <v>0.9</v>
      </c>
      <c r="M388" s="218"/>
      <c r="N388" s="218">
        <f t="shared" si="140"/>
        <v>60.3</v>
      </c>
      <c r="O388" s="218"/>
      <c r="P388" s="218"/>
      <c r="Q388" s="218"/>
      <c r="R388" s="33"/>
      <c r="T388" s="149" t="s">
        <v>19</v>
      </c>
      <c r="U388" s="40" t="s">
        <v>43</v>
      </c>
      <c r="V388" s="150">
        <v>8.5999999999999993E-2</v>
      </c>
      <c r="W388" s="150">
        <f t="shared" si="141"/>
        <v>5.7619999999999996</v>
      </c>
      <c r="X388" s="150">
        <v>0</v>
      </c>
      <c r="Y388" s="150">
        <f t="shared" si="142"/>
        <v>0</v>
      </c>
      <c r="Z388" s="150">
        <v>0</v>
      </c>
      <c r="AA388" s="151">
        <f t="shared" si="143"/>
        <v>0</v>
      </c>
      <c r="AR388" s="18" t="s">
        <v>268</v>
      </c>
      <c r="AT388" s="18" t="s">
        <v>153</v>
      </c>
      <c r="AU388" s="18" t="s">
        <v>158</v>
      </c>
      <c r="AY388" s="18" t="s">
        <v>152</v>
      </c>
      <c r="BE388" s="152">
        <f t="shared" si="144"/>
        <v>0</v>
      </c>
      <c r="BF388" s="152">
        <f t="shared" si="145"/>
        <v>60.3</v>
      </c>
      <c r="BG388" s="152">
        <f t="shared" si="146"/>
        <v>0</v>
      </c>
      <c r="BH388" s="152">
        <f t="shared" si="147"/>
        <v>0</v>
      </c>
      <c r="BI388" s="152">
        <f t="shared" si="148"/>
        <v>0</v>
      </c>
      <c r="BJ388" s="18" t="s">
        <v>158</v>
      </c>
      <c r="BK388" s="152">
        <f t="shared" si="149"/>
        <v>60.3</v>
      </c>
      <c r="BL388" s="18" t="s">
        <v>268</v>
      </c>
      <c r="BM388" s="18" t="s">
        <v>914</v>
      </c>
    </row>
    <row r="389" spans="2:65" s="1" customFormat="1" ht="25.5" customHeight="1">
      <c r="B389" s="31"/>
      <c r="C389" s="153" t="s">
        <v>538</v>
      </c>
      <c r="D389" s="153" t="s">
        <v>184</v>
      </c>
      <c r="E389" s="154" t="s">
        <v>915</v>
      </c>
      <c r="F389" s="219" t="s">
        <v>916</v>
      </c>
      <c r="G389" s="219"/>
      <c r="H389" s="219"/>
      <c r="I389" s="219"/>
      <c r="J389" s="155" t="s">
        <v>203</v>
      </c>
      <c r="K389" s="156">
        <v>67</v>
      </c>
      <c r="L389" s="220">
        <v>0.3</v>
      </c>
      <c r="M389" s="220"/>
      <c r="N389" s="220">
        <f t="shared" si="140"/>
        <v>20.100000000000001</v>
      </c>
      <c r="O389" s="218"/>
      <c r="P389" s="218"/>
      <c r="Q389" s="218"/>
      <c r="R389" s="33"/>
      <c r="T389" s="149" t="s">
        <v>19</v>
      </c>
      <c r="U389" s="40" t="s">
        <v>43</v>
      </c>
      <c r="V389" s="150">
        <v>0</v>
      </c>
      <c r="W389" s="150">
        <f t="shared" si="141"/>
        <v>0</v>
      </c>
      <c r="X389" s="150">
        <v>3.4999999999999997E-5</v>
      </c>
      <c r="Y389" s="150">
        <f t="shared" si="142"/>
        <v>2.3449999999999999E-3</v>
      </c>
      <c r="Z389" s="150">
        <v>0</v>
      </c>
      <c r="AA389" s="151">
        <f t="shared" si="143"/>
        <v>0</v>
      </c>
      <c r="AR389" s="18" t="s">
        <v>609</v>
      </c>
      <c r="AT389" s="18" t="s">
        <v>184</v>
      </c>
      <c r="AU389" s="18" t="s">
        <v>158</v>
      </c>
      <c r="AY389" s="18" t="s">
        <v>152</v>
      </c>
      <c r="BE389" s="152">
        <f t="shared" si="144"/>
        <v>0</v>
      </c>
      <c r="BF389" s="152">
        <f t="shared" si="145"/>
        <v>20.100000000000001</v>
      </c>
      <c r="BG389" s="152">
        <f t="shared" si="146"/>
        <v>0</v>
      </c>
      <c r="BH389" s="152">
        <f t="shared" si="147"/>
        <v>0</v>
      </c>
      <c r="BI389" s="152">
        <f t="shared" si="148"/>
        <v>0</v>
      </c>
      <c r="BJ389" s="18" t="s">
        <v>158</v>
      </c>
      <c r="BK389" s="152">
        <f t="shared" si="149"/>
        <v>20.100000000000001</v>
      </c>
      <c r="BL389" s="18" t="s">
        <v>268</v>
      </c>
      <c r="BM389" s="18" t="s">
        <v>917</v>
      </c>
    </row>
    <row r="390" spans="2:65" s="1" customFormat="1" ht="25.5" customHeight="1">
      <c r="B390" s="31"/>
      <c r="C390" s="145" t="s">
        <v>918</v>
      </c>
      <c r="D390" s="145" t="s">
        <v>153</v>
      </c>
      <c r="E390" s="146" t="s">
        <v>919</v>
      </c>
      <c r="F390" s="217" t="s">
        <v>920</v>
      </c>
      <c r="G390" s="217"/>
      <c r="H390" s="217"/>
      <c r="I390" s="217"/>
      <c r="J390" s="147" t="s">
        <v>203</v>
      </c>
      <c r="K390" s="148">
        <v>15</v>
      </c>
      <c r="L390" s="218">
        <v>1.8</v>
      </c>
      <c r="M390" s="218"/>
      <c r="N390" s="218">
        <f t="shared" si="140"/>
        <v>27</v>
      </c>
      <c r="O390" s="218"/>
      <c r="P390" s="218"/>
      <c r="Q390" s="218"/>
      <c r="R390" s="33"/>
      <c r="T390" s="149" t="s">
        <v>19</v>
      </c>
      <c r="U390" s="40" t="s">
        <v>43</v>
      </c>
      <c r="V390" s="150">
        <v>0.36699999999999999</v>
      </c>
      <c r="W390" s="150">
        <f t="shared" si="141"/>
        <v>5.5049999999999999</v>
      </c>
      <c r="X390" s="150">
        <v>0</v>
      </c>
      <c r="Y390" s="150">
        <f t="shared" si="142"/>
        <v>0</v>
      </c>
      <c r="Z390" s="150">
        <v>0</v>
      </c>
      <c r="AA390" s="151">
        <f t="shared" si="143"/>
        <v>0</v>
      </c>
      <c r="AR390" s="18" t="s">
        <v>268</v>
      </c>
      <c r="AT390" s="18" t="s">
        <v>153</v>
      </c>
      <c r="AU390" s="18" t="s">
        <v>158</v>
      </c>
      <c r="AY390" s="18" t="s">
        <v>152</v>
      </c>
      <c r="BE390" s="152">
        <f t="shared" si="144"/>
        <v>0</v>
      </c>
      <c r="BF390" s="152">
        <f t="shared" si="145"/>
        <v>27</v>
      </c>
      <c r="BG390" s="152">
        <f t="shared" si="146"/>
        <v>0</v>
      </c>
      <c r="BH390" s="152">
        <f t="shared" si="147"/>
        <v>0</v>
      </c>
      <c r="BI390" s="152">
        <f t="shared" si="148"/>
        <v>0</v>
      </c>
      <c r="BJ390" s="18" t="s">
        <v>158</v>
      </c>
      <c r="BK390" s="152">
        <f t="shared" si="149"/>
        <v>27</v>
      </c>
      <c r="BL390" s="18" t="s">
        <v>268</v>
      </c>
      <c r="BM390" s="18" t="s">
        <v>921</v>
      </c>
    </row>
    <row r="391" spans="2:65" s="1" customFormat="1" ht="16.5" customHeight="1">
      <c r="B391" s="31"/>
      <c r="C391" s="153" t="s">
        <v>542</v>
      </c>
      <c r="D391" s="153" t="s">
        <v>184</v>
      </c>
      <c r="E391" s="154" t="s">
        <v>922</v>
      </c>
      <c r="F391" s="219" t="s">
        <v>923</v>
      </c>
      <c r="G391" s="219"/>
      <c r="H391" s="219"/>
      <c r="I391" s="219"/>
      <c r="J391" s="155" t="s">
        <v>203</v>
      </c>
      <c r="K391" s="156">
        <v>15</v>
      </c>
      <c r="L391" s="220">
        <v>1.0900000000000001</v>
      </c>
      <c r="M391" s="220"/>
      <c r="N391" s="220">
        <f t="shared" si="140"/>
        <v>16.350000000000001</v>
      </c>
      <c r="O391" s="218"/>
      <c r="P391" s="218"/>
      <c r="Q391" s="218"/>
      <c r="R391" s="33"/>
      <c r="T391" s="149" t="s">
        <v>19</v>
      </c>
      <c r="U391" s="40" t="s">
        <v>43</v>
      </c>
      <c r="V391" s="150">
        <v>0</v>
      </c>
      <c r="W391" s="150">
        <f t="shared" si="141"/>
        <v>0</v>
      </c>
      <c r="X391" s="150">
        <v>9.7E-5</v>
      </c>
      <c r="Y391" s="150">
        <f t="shared" si="142"/>
        <v>1.4549999999999999E-3</v>
      </c>
      <c r="Z391" s="150">
        <v>0</v>
      </c>
      <c r="AA391" s="151">
        <f t="shared" si="143"/>
        <v>0</v>
      </c>
      <c r="AR391" s="18" t="s">
        <v>609</v>
      </c>
      <c r="AT391" s="18" t="s">
        <v>184</v>
      </c>
      <c r="AU391" s="18" t="s">
        <v>158</v>
      </c>
      <c r="AY391" s="18" t="s">
        <v>152</v>
      </c>
      <c r="BE391" s="152">
        <f t="shared" si="144"/>
        <v>0</v>
      </c>
      <c r="BF391" s="152">
        <f t="shared" si="145"/>
        <v>16.350000000000001</v>
      </c>
      <c r="BG391" s="152">
        <f t="shared" si="146"/>
        <v>0</v>
      </c>
      <c r="BH391" s="152">
        <f t="shared" si="147"/>
        <v>0</v>
      </c>
      <c r="BI391" s="152">
        <f t="shared" si="148"/>
        <v>0</v>
      </c>
      <c r="BJ391" s="18" t="s">
        <v>158</v>
      </c>
      <c r="BK391" s="152">
        <f t="shared" si="149"/>
        <v>16.350000000000001</v>
      </c>
      <c r="BL391" s="18" t="s">
        <v>268</v>
      </c>
      <c r="BM391" s="18" t="s">
        <v>924</v>
      </c>
    </row>
    <row r="392" spans="2:65" s="1" customFormat="1" ht="38.25" customHeight="1">
      <c r="B392" s="31"/>
      <c r="C392" s="145" t="s">
        <v>925</v>
      </c>
      <c r="D392" s="145" t="s">
        <v>153</v>
      </c>
      <c r="E392" s="146" t="s">
        <v>926</v>
      </c>
      <c r="F392" s="217" t="s">
        <v>927</v>
      </c>
      <c r="G392" s="217"/>
      <c r="H392" s="217"/>
      <c r="I392" s="217"/>
      <c r="J392" s="147" t="s">
        <v>203</v>
      </c>
      <c r="K392" s="148">
        <v>13</v>
      </c>
      <c r="L392" s="218">
        <v>2.91</v>
      </c>
      <c r="M392" s="218"/>
      <c r="N392" s="218">
        <f t="shared" si="140"/>
        <v>37.83</v>
      </c>
      <c r="O392" s="218"/>
      <c r="P392" s="218"/>
      <c r="Q392" s="218"/>
      <c r="R392" s="33"/>
      <c r="T392" s="149" t="s">
        <v>19</v>
      </c>
      <c r="U392" s="40" t="s">
        <v>43</v>
      </c>
      <c r="V392" s="150">
        <v>0.36699999999999999</v>
      </c>
      <c r="W392" s="150">
        <f t="shared" si="141"/>
        <v>4.7709999999999999</v>
      </c>
      <c r="X392" s="150">
        <v>0</v>
      </c>
      <c r="Y392" s="150">
        <f t="shared" si="142"/>
        <v>0</v>
      </c>
      <c r="Z392" s="150">
        <v>0</v>
      </c>
      <c r="AA392" s="151">
        <f t="shared" si="143"/>
        <v>0</v>
      </c>
      <c r="AR392" s="18" t="s">
        <v>268</v>
      </c>
      <c r="AT392" s="18" t="s">
        <v>153</v>
      </c>
      <c r="AU392" s="18" t="s">
        <v>158</v>
      </c>
      <c r="AY392" s="18" t="s">
        <v>152</v>
      </c>
      <c r="BE392" s="152">
        <f t="shared" si="144"/>
        <v>0</v>
      </c>
      <c r="BF392" s="152">
        <f t="shared" si="145"/>
        <v>37.83</v>
      </c>
      <c r="BG392" s="152">
        <f t="shared" si="146"/>
        <v>0</v>
      </c>
      <c r="BH392" s="152">
        <f t="shared" si="147"/>
        <v>0</v>
      </c>
      <c r="BI392" s="152">
        <f t="shared" si="148"/>
        <v>0</v>
      </c>
      <c r="BJ392" s="18" t="s">
        <v>158</v>
      </c>
      <c r="BK392" s="152">
        <f t="shared" si="149"/>
        <v>37.83</v>
      </c>
      <c r="BL392" s="18" t="s">
        <v>268</v>
      </c>
      <c r="BM392" s="18" t="s">
        <v>928</v>
      </c>
    </row>
    <row r="393" spans="2:65" s="1" customFormat="1" ht="16.5" customHeight="1">
      <c r="B393" s="31"/>
      <c r="C393" s="153" t="s">
        <v>545</v>
      </c>
      <c r="D393" s="153" t="s">
        <v>184</v>
      </c>
      <c r="E393" s="154" t="s">
        <v>929</v>
      </c>
      <c r="F393" s="219" t="s">
        <v>930</v>
      </c>
      <c r="G393" s="219"/>
      <c r="H393" s="219"/>
      <c r="I393" s="219"/>
      <c r="J393" s="155" t="s">
        <v>203</v>
      </c>
      <c r="K393" s="156">
        <v>13</v>
      </c>
      <c r="L393" s="220">
        <v>3.56</v>
      </c>
      <c r="M393" s="220"/>
      <c r="N393" s="220">
        <f t="shared" si="140"/>
        <v>46.28</v>
      </c>
      <c r="O393" s="218"/>
      <c r="P393" s="218"/>
      <c r="Q393" s="218"/>
      <c r="R393" s="33"/>
      <c r="T393" s="149" t="s">
        <v>19</v>
      </c>
      <c r="U393" s="40" t="s">
        <v>43</v>
      </c>
      <c r="V393" s="150">
        <v>0</v>
      </c>
      <c r="W393" s="150">
        <f t="shared" si="141"/>
        <v>0</v>
      </c>
      <c r="X393" s="150">
        <v>1E-4</v>
      </c>
      <c r="Y393" s="150">
        <f t="shared" si="142"/>
        <v>1.3000000000000002E-3</v>
      </c>
      <c r="Z393" s="150">
        <v>0</v>
      </c>
      <c r="AA393" s="151">
        <f t="shared" si="143"/>
        <v>0</v>
      </c>
      <c r="AR393" s="18" t="s">
        <v>609</v>
      </c>
      <c r="AT393" s="18" t="s">
        <v>184</v>
      </c>
      <c r="AU393" s="18" t="s">
        <v>158</v>
      </c>
      <c r="AY393" s="18" t="s">
        <v>152</v>
      </c>
      <c r="BE393" s="152">
        <f t="shared" si="144"/>
        <v>0</v>
      </c>
      <c r="BF393" s="152">
        <f t="shared" si="145"/>
        <v>46.28</v>
      </c>
      <c r="BG393" s="152">
        <f t="shared" si="146"/>
        <v>0</v>
      </c>
      <c r="BH393" s="152">
        <f t="shared" si="147"/>
        <v>0</v>
      </c>
      <c r="BI393" s="152">
        <f t="shared" si="148"/>
        <v>0</v>
      </c>
      <c r="BJ393" s="18" t="s">
        <v>158</v>
      </c>
      <c r="BK393" s="152">
        <f t="shared" si="149"/>
        <v>46.28</v>
      </c>
      <c r="BL393" s="18" t="s">
        <v>268</v>
      </c>
      <c r="BM393" s="18" t="s">
        <v>931</v>
      </c>
    </row>
    <row r="394" spans="2:65" s="1" customFormat="1" ht="38.25" customHeight="1">
      <c r="B394" s="31"/>
      <c r="C394" s="145" t="s">
        <v>932</v>
      </c>
      <c r="D394" s="145" t="s">
        <v>153</v>
      </c>
      <c r="E394" s="146" t="s">
        <v>933</v>
      </c>
      <c r="F394" s="217" t="s">
        <v>934</v>
      </c>
      <c r="G394" s="217"/>
      <c r="H394" s="217"/>
      <c r="I394" s="217"/>
      <c r="J394" s="147" t="s">
        <v>203</v>
      </c>
      <c r="K394" s="148">
        <v>5</v>
      </c>
      <c r="L394" s="218">
        <v>2.98</v>
      </c>
      <c r="M394" s="218"/>
      <c r="N394" s="218">
        <f t="shared" si="140"/>
        <v>14.9</v>
      </c>
      <c r="O394" s="218"/>
      <c r="P394" s="218"/>
      <c r="Q394" s="218"/>
      <c r="R394" s="33"/>
      <c r="T394" s="149" t="s">
        <v>19</v>
      </c>
      <c r="U394" s="40" t="s">
        <v>43</v>
      </c>
      <c r="V394" s="150">
        <v>0.38700000000000001</v>
      </c>
      <c r="W394" s="150">
        <f t="shared" si="141"/>
        <v>1.9350000000000001</v>
      </c>
      <c r="X394" s="150">
        <v>0</v>
      </c>
      <c r="Y394" s="150">
        <f t="shared" si="142"/>
        <v>0</v>
      </c>
      <c r="Z394" s="150">
        <v>0</v>
      </c>
      <c r="AA394" s="151">
        <f t="shared" si="143"/>
        <v>0</v>
      </c>
      <c r="AR394" s="18" t="s">
        <v>268</v>
      </c>
      <c r="AT394" s="18" t="s">
        <v>153</v>
      </c>
      <c r="AU394" s="18" t="s">
        <v>158</v>
      </c>
      <c r="AY394" s="18" t="s">
        <v>152</v>
      </c>
      <c r="BE394" s="152">
        <f t="shared" si="144"/>
        <v>0</v>
      </c>
      <c r="BF394" s="152">
        <f t="shared" si="145"/>
        <v>14.9</v>
      </c>
      <c r="BG394" s="152">
        <f t="shared" si="146"/>
        <v>0</v>
      </c>
      <c r="BH394" s="152">
        <f t="shared" si="147"/>
        <v>0</v>
      </c>
      <c r="BI394" s="152">
        <f t="shared" si="148"/>
        <v>0</v>
      </c>
      <c r="BJ394" s="18" t="s">
        <v>158</v>
      </c>
      <c r="BK394" s="152">
        <f t="shared" si="149"/>
        <v>14.9</v>
      </c>
      <c r="BL394" s="18" t="s">
        <v>268</v>
      </c>
      <c r="BM394" s="18" t="s">
        <v>935</v>
      </c>
    </row>
    <row r="395" spans="2:65" s="1" customFormat="1" ht="16.5" customHeight="1">
      <c r="B395" s="31"/>
      <c r="C395" s="153" t="s">
        <v>550</v>
      </c>
      <c r="D395" s="153" t="s">
        <v>184</v>
      </c>
      <c r="E395" s="154" t="s">
        <v>936</v>
      </c>
      <c r="F395" s="219" t="s">
        <v>937</v>
      </c>
      <c r="G395" s="219"/>
      <c r="H395" s="219"/>
      <c r="I395" s="219"/>
      <c r="J395" s="155" t="s">
        <v>203</v>
      </c>
      <c r="K395" s="156">
        <v>5</v>
      </c>
      <c r="L395" s="220">
        <v>3.85</v>
      </c>
      <c r="M395" s="220"/>
      <c r="N395" s="220">
        <f t="shared" si="140"/>
        <v>19.25</v>
      </c>
      <c r="O395" s="218"/>
      <c r="P395" s="218"/>
      <c r="Q395" s="218"/>
      <c r="R395" s="33"/>
      <c r="T395" s="149" t="s">
        <v>19</v>
      </c>
      <c r="U395" s="40" t="s">
        <v>43</v>
      </c>
      <c r="V395" s="150">
        <v>0</v>
      </c>
      <c r="W395" s="150">
        <f t="shared" si="141"/>
        <v>0</v>
      </c>
      <c r="X395" s="150">
        <v>6.0000000000000002E-5</v>
      </c>
      <c r="Y395" s="150">
        <f t="shared" si="142"/>
        <v>3.0000000000000003E-4</v>
      </c>
      <c r="Z395" s="150">
        <v>0</v>
      </c>
      <c r="AA395" s="151">
        <f t="shared" si="143"/>
        <v>0</v>
      </c>
      <c r="AR395" s="18" t="s">
        <v>609</v>
      </c>
      <c r="AT395" s="18" t="s">
        <v>184</v>
      </c>
      <c r="AU395" s="18" t="s">
        <v>158</v>
      </c>
      <c r="AY395" s="18" t="s">
        <v>152</v>
      </c>
      <c r="BE395" s="152">
        <f t="shared" si="144"/>
        <v>0</v>
      </c>
      <c r="BF395" s="152">
        <f t="shared" si="145"/>
        <v>19.25</v>
      </c>
      <c r="BG395" s="152">
        <f t="shared" si="146"/>
        <v>0</v>
      </c>
      <c r="BH395" s="152">
        <f t="shared" si="147"/>
        <v>0</v>
      </c>
      <c r="BI395" s="152">
        <f t="shared" si="148"/>
        <v>0</v>
      </c>
      <c r="BJ395" s="18" t="s">
        <v>158</v>
      </c>
      <c r="BK395" s="152">
        <f t="shared" si="149"/>
        <v>19.25</v>
      </c>
      <c r="BL395" s="18" t="s">
        <v>268</v>
      </c>
      <c r="BM395" s="18" t="s">
        <v>938</v>
      </c>
    </row>
    <row r="396" spans="2:65" s="1" customFormat="1" ht="38.25" customHeight="1">
      <c r="B396" s="31"/>
      <c r="C396" s="145" t="s">
        <v>939</v>
      </c>
      <c r="D396" s="145" t="s">
        <v>153</v>
      </c>
      <c r="E396" s="146" t="s">
        <v>940</v>
      </c>
      <c r="F396" s="217" t="s">
        <v>941</v>
      </c>
      <c r="G396" s="217"/>
      <c r="H396" s="217"/>
      <c r="I396" s="217"/>
      <c r="J396" s="147" t="s">
        <v>203</v>
      </c>
      <c r="K396" s="148">
        <v>3</v>
      </c>
      <c r="L396" s="218">
        <v>2.65</v>
      </c>
      <c r="M396" s="218"/>
      <c r="N396" s="218">
        <f t="shared" si="140"/>
        <v>7.95</v>
      </c>
      <c r="O396" s="218"/>
      <c r="P396" s="218"/>
      <c r="Q396" s="218"/>
      <c r="R396" s="33"/>
      <c r="T396" s="149" t="s">
        <v>19</v>
      </c>
      <c r="U396" s="40" t="s">
        <v>43</v>
      </c>
      <c r="V396" s="150">
        <v>0.38700000000000001</v>
      </c>
      <c r="W396" s="150">
        <f t="shared" si="141"/>
        <v>1.161</v>
      </c>
      <c r="X396" s="150">
        <v>0</v>
      </c>
      <c r="Y396" s="150">
        <f t="shared" si="142"/>
        <v>0</v>
      </c>
      <c r="Z396" s="150">
        <v>0</v>
      </c>
      <c r="AA396" s="151">
        <f t="shared" si="143"/>
        <v>0</v>
      </c>
      <c r="AR396" s="18" t="s">
        <v>268</v>
      </c>
      <c r="AT396" s="18" t="s">
        <v>153</v>
      </c>
      <c r="AU396" s="18" t="s">
        <v>158</v>
      </c>
      <c r="AY396" s="18" t="s">
        <v>152</v>
      </c>
      <c r="BE396" s="152">
        <f t="shared" si="144"/>
        <v>0</v>
      </c>
      <c r="BF396" s="152">
        <f t="shared" si="145"/>
        <v>7.95</v>
      </c>
      <c r="BG396" s="152">
        <f t="shared" si="146"/>
        <v>0</v>
      </c>
      <c r="BH396" s="152">
        <f t="shared" si="147"/>
        <v>0</v>
      </c>
      <c r="BI396" s="152">
        <f t="shared" si="148"/>
        <v>0</v>
      </c>
      <c r="BJ396" s="18" t="s">
        <v>158</v>
      </c>
      <c r="BK396" s="152">
        <f t="shared" si="149"/>
        <v>7.95</v>
      </c>
      <c r="BL396" s="18" t="s">
        <v>268</v>
      </c>
      <c r="BM396" s="18" t="s">
        <v>942</v>
      </c>
    </row>
    <row r="397" spans="2:65" s="1" customFormat="1" ht="16.5" customHeight="1">
      <c r="B397" s="31"/>
      <c r="C397" s="153" t="s">
        <v>553</v>
      </c>
      <c r="D397" s="153" t="s">
        <v>184</v>
      </c>
      <c r="E397" s="154" t="s">
        <v>943</v>
      </c>
      <c r="F397" s="219" t="s">
        <v>944</v>
      </c>
      <c r="G397" s="219"/>
      <c r="H397" s="219"/>
      <c r="I397" s="219"/>
      <c r="J397" s="155" t="s">
        <v>203</v>
      </c>
      <c r="K397" s="156">
        <v>3</v>
      </c>
      <c r="L397" s="220">
        <v>4.17</v>
      </c>
      <c r="M397" s="220"/>
      <c r="N397" s="220">
        <f t="shared" si="140"/>
        <v>12.51</v>
      </c>
      <c r="O397" s="218"/>
      <c r="P397" s="218"/>
      <c r="Q397" s="218"/>
      <c r="R397" s="33"/>
      <c r="T397" s="149" t="s">
        <v>19</v>
      </c>
      <c r="U397" s="40" t="s">
        <v>43</v>
      </c>
      <c r="V397" s="150">
        <v>0</v>
      </c>
      <c r="W397" s="150">
        <f t="shared" si="141"/>
        <v>0</v>
      </c>
      <c r="X397" s="150">
        <v>5.0000000000000002E-5</v>
      </c>
      <c r="Y397" s="150">
        <f t="shared" si="142"/>
        <v>1.5000000000000001E-4</v>
      </c>
      <c r="Z397" s="150">
        <v>0</v>
      </c>
      <c r="AA397" s="151">
        <f t="shared" si="143"/>
        <v>0</v>
      </c>
      <c r="AR397" s="18" t="s">
        <v>609</v>
      </c>
      <c r="AT397" s="18" t="s">
        <v>184</v>
      </c>
      <c r="AU397" s="18" t="s">
        <v>158</v>
      </c>
      <c r="AY397" s="18" t="s">
        <v>152</v>
      </c>
      <c r="BE397" s="152">
        <f t="shared" si="144"/>
        <v>0</v>
      </c>
      <c r="BF397" s="152">
        <f t="shared" si="145"/>
        <v>12.51</v>
      </c>
      <c r="BG397" s="152">
        <f t="shared" si="146"/>
        <v>0</v>
      </c>
      <c r="BH397" s="152">
        <f t="shared" si="147"/>
        <v>0</v>
      </c>
      <c r="BI397" s="152">
        <f t="shared" si="148"/>
        <v>0</v>
      </c>
      <c r="BJ397" s="18" t="s">
        <v>158</v>
      </c>
      <c r="BK397" s="152">
        <f t="shared" si="149"/>
        <v>12.51</v>
      </c>
      <c r="BL397" s="18" t="s">
        <v>268</v>
      </c>
      <c r="BM397" s="18" t="s">
        <v>945</v>
      </c>
    </row>
    <row r="398" spans="2:65" s="1" customFormat="1" ht="38.25" customHeight="1">
      <c r="B398" s="31"/>
      <c r="C398" s="145" t="s">
        <v>946</v>
      </c>
      <c r="D398" s="145" t="s">
        <v>153</v>
      </c>
      <c r="E398" s="146" t="s">
        <v>947</v>
      </c>
      <c r="F398" s="217" t="s">
        <v>948</v>
      </c>
      <c r="G398" s="217"/>
      <c r="H398" s="217"/>
      <c r="I398" s="217"/>
      <c r="J398" s="147" t="s">
        <v>203</v>
      </c>
      <c r="K398" s="148">
        <v>6</v>
      </c>
      <c r="L398" s="218">
        <v>7.97</v>
      </c>
      <c r="M398" s="218"/>
      <c r="N398" s="218">
        <f t="shared" si="140"/>
        <v>47.82</v>
      </c>
      <c r="O398" s="218"/>
      <c r="P398" s="218"/>
      <c r="Q398" s="218"/>
      <c r="R398" s="33"/>
      <c r="T398" s="149" t="s">
        <v>19</v>
      </c>
      <c r="U398" s="40" t="s">
        <v>43</v>
      </c>
      <c r="V398" s="150">
        <v>0.47599999999999998</v>
      </c>
      <c r="W398" s="150">
        <f t="shared" si="141"/>
        <v>2.8559999999999999</v>
      </c>
      <c r="X398" s="150">
        <v>0</v>
      </c>
      <c r="Y398" s="150">
        <f t="shared" si="142"/>
        <v>0</v>
      </c>
      <c r="Z398" s="150">
        <v>0</v>
      </c>
      <c r="AA398" s="151">
        <f t="shared" si="143"/>
        <v>0</v>
      </c>
      <c r="AR398" s="18" t="s">
        <v>268</v>
      </c>
      <c r="AT398" s="18" t="s">
        <v>153</v>
      </c>
      <c r="AU398" s="18" t="s">
        <v>158</v>
      </c>
      <c r="AY398" s="18" t="s">
        <v>152</v>
      </c>
      <c r="BE398" s="152">
        <f t="shared" si="144"/>
        <v>0</v>
      </c>
      <c r="BF398" s="152">
        <f t="shared" si="145"/>
        <v>47.82</v>
      </c>
      <c r="BG398" s="152">
        <f t="shared" si="146"/>
        <v>0</v>
      </c>
      <c r="BH398" s="152">
        <f t="shared" si="147"/>
        <v>0</v>
      </c>
      <c r="BI398" s="152">
        <f t="shared" si="148"/>
        <v>0</v>
      </c>
      <c r="BJ398" s="18" t="s">
        <v>158</v>
      </c>
      <c r="BK398" s="152">
        <f t="shared" si="149"/>
        <v>47.82</v>
      </c>
      <c r="BL398" s="18" t="s">
        <v>268</v>
      </c>
      <c r="BM398" s="18" t="s">
        <v>949</v>
      </c>
    </row>
    <row r="399" spans="2:65" s="1" customFormat="1" ht="25.5" customHeight="1">
      <c r="B399" s="31"/>
      <c r="C399" s="153" t="s">
        <v>557</v>
      </c>
      <c r="D399" s="153" t="s">
        <v>184</v>
      </c>
      <c r="E399" s="154" t="s">
        <v>950</v>
      </c>
      <c r="F399" s="219" t="s">
        <v>951</v>
      </c>
      <c r="G399" s="219"/>
      <c r="H399" s="219"/>
      <c r="I399" s="219"/>
      <c r="J399" s="155" t="s">
        <v>203</v>
      </c>
      <c r="K399" s="156">
        <v>6</v>
      </c>
      <c r="L399" s="220">
        <v>61.34</v>
      </c>
      <c r="M399" s="220"/>
      <c r="N399" s="220">
        <f t="shared" si="140"/>
        <v>368.04</v>
      </c>
      <c r="O399" s="218"/>
      <c r="P399" s="218"/>
      <c r="Q399" s="218"/>
      <c r="R399" s="33"/>
      <c r="T399" s="149" t="s">
        <v>19</v>
      </c>
      <c r="U399" s="40" t="s">
        <v>43</v>
      </c>
      <c r="V399" s="150">
        <v>0</v>
      </c>
      <c r="W399" s="150">
        <f t="shared" si="141"/>
        <v>0</v>
      </c>
      <c r="X399" s="150">
        <v>2.9999999999999997E-4</v>
      </c>
      <c r="Y399" s="150">
        <f t="shared" si="142"/>
        <v>1.8E-3</v>
      </c>
      <c r="Z399" s="150">
        <v>0</v>
      </c>
      <c r="AA399" s="151">
        <f t="shared" si="143"/>
        <v>0</v>
      </c>
      <c r="AR399" s="18" t="s">
        <v>609</v>
      </c>
      <c r="AT399" s="18" t="s">
        <v>184</v>
      </c>
      <c r="AU399" s="18" t="s">
        <v>158</v>
      </c>
      <c r="AY399" s="18" t="s">
        <v>152</v>
      </c>
      <c r="BE399" s="152">
        <f t="shared" si="144"/>
        <v>0</v>
      </c>
      <c r="BF399" s="152">
        <f t="shared" si="145"/>
        <v>368.04</v>
      </c>
      <c r="BG399" s="152">
        <f t="shared" si="146"/>
        <v>0</v>
      </c>
      <c r="BH399" s="152">
        <f t="shared" si="147"/>
        <v>0</v>
      </c>
      <c r="BI399" s="152">
        <f t="shared" si="148"/>
        <v>0</v>
      </c>
      <c r="BJ399" s="18" t="s">
        <v>158</v>
      </c>
      <c r="BK399" s="152">
        <f t="shared" si="149"/>
        <v>368.04</v>
      </c>
      <c r="BL399" s="18" t="s">
        <v>268</v>
      </c>
      <c r="BM399" s="18" t="s">
        <v>952</v>
      </c>
    </row>
    <row r="400" spans="2:65" s="1" customFormat="1" ht="25.5" customHeight="1">
      <c r="B400" s="31"/>
      <c r="C400" s="145" t="s">
        <v>953</v>
      </c>
      <c r="D400" s="145" t="s">
        <v>153</v>
      </c>
      <c r="E400" s="146" t="s">
        <v>954</v>
      </c>
      <c r="F400" s="217" t="s">
        <v>955</v>
      </c>
      <c r="G400" s="217"/>
      <c r="H400" s="217"/>
      <c r="I400" s="217"/>
      <c r="J400" s="147" t="s">
        <v>203</v>
      </c>
      <c r="K400" s="148">
        <v>1</v>
      </c>
      <c r="L400" s="218">
        <v>6.75</v>
      </c>
      <c r="M400" s="218"/>
      <c r="N400" s="218">
        <f t="shared" si="140"/>
        <v>6.75</v>
      </c>
      <c r="O400" s="218"/>
      <c r="P400" s="218"/>
      <c r="Q400" s="218"/>
      <c r="R400" s="33"/>
      <c r="T400" s="149" t="s">
        <v>19</v>
      </c>
      <c r="U400" s="40" t="s">
        <v>43</v>
      </c>
      <c r="V400" s="150">
        <v>0.377</v>
      </c>
      <c r="W400" s="150">
        <f t="shared" si="141"/>
        <v>0.377</v>
      </c>
      <c r="X400" s="150">
        <v>0</v>
      </c>
      <c r="Y400" s="150">
        <f t="shared" si="142"/>
        <v>0</v>
      </c>
      <c r="Z400" s="150">
        <v>0</v>
      </c>
      <c r="AA400" s="151">
        <f t="shared" si="143"/>
        <v>0</v>
      </c>
      <c r="AR400" s="18" t="s">
        <v>268</v>
      </c>
      <c r="AT400" s="18" t="s">
        <v>153</v>
      </c>
      <c r="AU400" s="18" t="s">
        <v>158</v>
      </c>
      <c r="AY400" s="18" t="s">
        <v>152</v>
      </c>
      <c r="BE400" s="152">
        <f t="shared" si="144"/>
        <v>0</v>
      </c>
      <c r="BF400" s="152">
        <f t="shared" si="145"/>
        <v>6.75</v>
      </c>
      <c r="BG400" s="152">
        <f t="shared" si="146"/>
        <v>0</v>
      </c>
      <c r="BH400" s="152">
        <f t="shared" si="147"/>
        <v>0</v>
      </c>
      <c r="BI400" s="152">
        <f t="shared" si="148"/>
        <v>0</v>
      </c>
      <c r="BJ400" s="18" t="s">
        <v>158</v>
      </c>
      <c r="BK400" s="152">
        <f t="shared" si="149"/>
        <v>6.75</v>
      </c>
      <c r="BL400" s="18" t="s">
        <v>268</v>
      </c>
      <c r="BM400" s="18" t="s">
        <v>956</v>
      </c>
    </row>
    <row r="401" spans="2:65" s="1" customFormat="1" ht="25.5" customHeight="1">
      <c r="B401" s="31"/>
      <c r="C401" s="153" t="s">
        <v>560</v>
      </c>
      <c r="D401" s="153" t="s">
        <v>184</v>
      </c>
      <c r="E401" s="154" t="s">
        <v>957</v>
      </c>
      <c r="F401" s="219" t="s">
        <v>958</v>
      </c>
      <c r="G401" s="219"/>
      <c r="H401" s="219"/>
      <c r="I401" s="219"/>
      <c r="J401" s="155" t="s">
        <v>203</v>
      </c>
      <c r="K401" s="156">
        <v>1</v>
      </c>
      <c r="L401" s="220">
        <v>21.48</v>
      </c>
      <c r="M401" s="220"/>
      <c r="N401" s="220">
        <f t="shared" si="140"/>
        <v>21.48</v>
      </c>
      <c r="O401" s="218"/>
      <c r="P401" s="218"/>
      <c r="Q401" s="218"/>
      <c r="R401" s="33"/>
      <c r="T401" s="149" t="s">
        <v>19</v>
      </c>
      <c r="U401" s="40" t="s">
        <v>43</v>
      </c>
      <c r="V401" s="150">
        <v>0</v>
      </c>
      <c r="W401" s="150">
        <f t="shared" si="141"/>
        <v>0</v>
      </c>
      <c r="X401" s="150">
        <v>3.1E-4</v>
      </c>
      <c r="Y401" s="150">
        <f t="shared" si="142"/>
        <v>3.1E-4</v>
      </c>
      <c r="Z401" s="150">
        <v>0</v>
      </c>
      <c r="AA401" s="151">
        <f t="shared" si="143"/>
        <v>0</v>
      </c>
      <c r="AR401" s="18" t="s">
        <v>609</v>
      </c>
      <c r="AT401" s="18" t="s">
        <v>184</v>
      </c>
      <c r="AU401" s="18" t="s">
        <v>158</v>
      </c>
      <c r="AY401" s="18" t="s">
        <v>152</v>
      </c>
      <c r="BE401" s="152">
        <f t="shared" si="144"/>
        <v>0</v>
      </c>
      <c r="BF401" s="152">
        <f t="shared" si="145"/>
        <v>21.48</v>
      </c>
      <c r="BG401" s="152">
        <f t="shared" si="146"/>
        <v>0</v>
      </c>
      <c r="BH401" s="152">
        <f t="shared" si="147"/>
        <v>0</v>
      </c>
      <c r="BI401" s="152">
        <f t="shared" si="148"/>
        <v>0</v>
      </c>
      <c r="BJ401" s="18" t="s">
        <v>158</v>
      </c>
      <c r="BK401" s="152">
        <f t="shared" si="149"/>
        <v>21.48</v>
      </c>
      <c r="BL401" s="18" t="s">
        <v>268</v>
      </c>
      <c r="BM401" s="18" t="s">
        <v>959</v>
      </c>
    </row>
    <row r="402" spans="2:65" s="1" customFormat="1" ht="25.5" customHeight="1">
      <c r="B402" s="31"/>
      <c r="C402" s="145" t="s">
        <v>960</v>
      </c>
      <c r="D402" s="145" t="s">
        <v>153</v>
      </c>
      <c r="E402" s="146" t="s">
        <v>961</v>
      </c>
      <c r="F402" s="217" t="s">
        <v>962</v>
      </c>
      <c r="G402" s="217"/>
      <c r="H402" s="217"/>
      <c r="I402" s="217"/>
      <c r="J402" s="147" t="s">
        <v>203</v>
      </c>
      <c r="K402" s="148">
        <v>32</v>
      </c>
      <c r="L402" s="218">
        <v>4.2</v>
      </c>
      <c r="M402" s="218"/>
      <c r="N402" s="218">
        <f t="shared" si="140"/>
        <v>134.4</v>
      </c>
      <c r="O402" s="218"/>
      <c r="P402" s="218"/>
      <c r="Q402" s="218"/>
      <c r="R402" s="33"/>
      <c r="T402" s="149" t="s">
        <v>19</v>
      </c>
      <c r="U402" s="40" t="s">
        <v>43</v>
      </c>
      <c r="V402" s="150">
        <v>0.47599999999999998</v>
      </c>
      <c r="W402" s="150">
        <f t="shared" si="141"/>
        <v>15.231999999999999</v>
      </c>
      <c r="X402" s="150">
        <v>0</v>
      </c>
      <c r="Y402" s="150">
        <f t="shared" si="142"/>
        <v>0</v>
      </c>
      <c r="Z402" s="150">
        <v>0</v>
      </c>
      <c r="AA402" s="151">
        <f t="shared" si="143"/>
        <v>0</v>
      </c>
      <c r="AR402" s="18" t="s">
        <v>268</v>
      </c>
      <c r="AT402" s="18" t="s">
        <v>153</v>
      </c>
      <c r="AU402" s="18" t="s">
        <v>158</v>
      </c>
      <c r="AY402" s="18" t="s">
        <v>152</v>
      </c>
      <c r="BE402" s="152">
        <f t="shared" si="144"/>
        <v>0</v>
      </c>
      <c r="BF402" s="152">
        <f t="shared" si="145"/>
        <v>134.4</v>
      </c>
      <c r="BG402" s="152">
        <f t="shared" si="146"/>
        <v>0</v>
      </c>
      <c r="BH402" s="152">
        <f t="shared" si="147"/>
        <v>0</v>
      </c>
      <c r="BI402" s="152">
        <f t="shared" si="148"/>
        <v>0</v>
      </c>
      <c r="BJ402" s="18" t="s">
        <v>158</v>
      </c>
      <c r="BK402" s="152">
        <f t="shared" si="149"/>
        <v>134.4</v>
      </c>
      <c r="BL402" s="18" t="s">
        <v>268</v>
      </c>
      <c r="BM402" s="18" t="s">
        <v>963</v>
      </c>
    </row>
    <row r="403" spans="2:65" s="1" customFormat="1" ht="16.5" customHeight="1">
      <c r="B403" s="31"/>
      <c r="C403" s="153" t="s">
        <v>564</v>
      </c>
      <c r="D403" s="153" t="s">
        <v>184</v>
      </c>
      <c r="E403" s="154" t="s">
        <v>964</v>
      </c>
      <c r="F403" s="219" t="s">
        <v>965</v>
      </c>
      <c r="G403" s="219"/>
      <c r="H403" s="219"/>
      <c r="I403" s="219"/>
      <c r="J403" s="155" t="s">
        <v>203</v>
      </c>
      <c r="K403" s="156">
        <v>32</v>
      </c>
      <c r="L403" s="220">
        <v>8.1199999999999992</v>
      </c>
      <c r="M403" s="220"/>
      <c r="N403" s="220">
        <f t="shared" si="140"/>
        <v>259.83999999999997</v>
      </c>
      <c r="O403" s="218"/>
      <c r="P403" s="218"/>
      <c r="Q403" s="218"/>
      <c r="R403" s="33"/>
      <c r="T403" s="149" t="s">
        <v>19</v>
      </c>
      <c r="U403" s="40" t="s">
        <v>43</v>
      </c>
      <c r="V403" s="150">
        <v>0</v>
      </c>
      <c r="W403" s="150">
        <f t="shared" si="141"/>
        <v>0</v>
      </c>
      <c r="X403" s="150">
        <v>6.9999999999999994E-5</v>
      </c>
      <c r="Y403" s="150">
        <f t="shared" si="142"/>
        <v>2.2399999999999998E-3</v>
      </c>
      <c r="Z403" s="150">
        <v>0</v>
      </c>
      <c r="AA403" s="151">
        <f t="shared" si="143"/>
        <v>0</v>
      </c>
      <c r="AR403" s="18" t="s">
        <v>609</v>
      </c>
      <c r="AT403" s="18" t="s">
        <v>184</v>
      </c>
      <c r="AU403" s="18" t="s">
        <v>158</v>
      </c>
      <c r="AY403" s="18" t="s">
        <v>152</v>
      </c>
      <c r="BE403" s="152">
        <f t="shared" si="144"/>
        <v>0</v>
      </c>
      <c r="BF403" s="152">
        <f t="shared" si="145"/>
        <v>259.83999999999997</v>
      </c>
      <c r="BG403" s="152">
        <f t="shared" si="146"/>
        <v>0</v>
      </c>
      <c r="BH403" s="152">
        <f t="shared" si="147"/>
        <v>0</v>
      </c>
      <c r="BI403" s="152">
        <f t="shared" si="148"/>
        <v>0</v>
      </c>
      <c r="BJ403" s="18" t="s">
        <v>158</v>
      </c>
      <c r="BK403" s="152">
        <f t="shared" si="149"/>
        <v>259.83999999999997</v>
      </c>
      <c r="BL403" s="18" t="s">
        <v>268</v>
      </c>
      <c r="BM403" s="18" t="s">
        <v>966</v>
      </c>
    </row>
    <row r="404" spans="2:65" s="1" customFormat="1" ht="25.5" customHeight="1">
      <c r="B404" s="31"/>
      <c r="C404" s="145" t="s">
        <v>967</v>
      </c>
      <c r="D404" s="145" t="s">
        <v>153</v>
      </c>
      <c r="E404" s="146" t="s">
        <v>968</v>
      </c>
      <c r="F404" s="217" t="s">
        <v>969</v>
      </c>
      <c r="G404" s="217"/>
      <c r="H404" s="217"/>
      <c r="I404" s="217"/>
      <c r="J404" s="147" t="s">
        <v>203</v>
      </c>
      <c r="K404" s="148">
        <v>1</v>
      </c>
      <c r="L404" s="218">
        <v>11.26</v>
      </c>
      <c r="M404" s="218"/>
      <c r="N404" s="218">
        <f t="shared" si="140"/>
        <v>11.26</v>
      </c>
      <c r="O404" s="218"/>
      <c r="P404" s="218"/>
      <c r="Q404" s="218"/>
      <c r="R404" s="33"/>
      <c r="T404" s="149" t="s">
        <v>19</v>
      </c>
      <c r="U404" s="40" t="s">
        <v>43</v>
      </c>
      <c r="V404" s="150">
        <v>1.7</v>
      </c>
      <c r="W404" s="150">
        <f t="shared" si="141"/>
        <v>1.7</v>
      </c>
      <c r="X404" s="150">
        <v>0</v>
      </c>
      <c r="Y404" s="150">
        <f t="shared" si="142"/>
        <v>0</v>
      </c>
      <c r="Z404" s="150">
        <v>0</v>
      </c>
      <c r="AA404" s="151">
        <f t="shared" si="143"/>
        <v>0</v>
      </c>
      <c r="AR404" s="18" t="s">
        <v>268</v>
      </c>
      <c r="AT404" s="18" t="s">
        <v>153</v>
      </c>
      <c r="AU404" s="18" t="s">
        <v>158</v>
      </c>
      <c r="AY404" s="18" t="s">
        <v>152</v>
      </c>
      <c r="BE404" s="152">
        <f t="shared" si="144"/>
        <v>0</v>
      </c>
      <c r="BF404" s="152">
        <f t="shared" si="145"/>
        <v>11.26</v>
      </c>
      <c r="BG404" s="152">
        <f t="shared" si="146"/>
        <v>0</v>
      </c>
      <c r="BH404" s="152">
        <f t="shared" si="147"/>
        <v>0</v>
      </c>
      <c r="BI404" s="152">
        <f t="shared" si="148"/>
        <v>0</v>
      </c>
      <c r="BJ404" s="18" t="s">
        <v>158</v>
      </c>
      <c r="BK404" s="152">
        <f t="shared" si="149"/>
        <v>11.26</v>
      </c>
      <c r="BL404" s="18" t="s">
        <v>268</v>
      </c>
      <c r="BM404" s="18" t="s">
        <v>970</v>
      </c>
    </row>
    <row r="405" spans="2:65" s="1" customFormat="1" ht="16.5" customHeight="1">
      <c r="B405" s="31"/>
      <c r="C405" s="153" t="s">
        <v>567</v>
      </c>
      <c r="D405" s="153" t="s">
        <v>184</v>
      </c>
      <c r="E405" s="154" t="s">
        <v>971</v>
      </c>
      <c r="F405" s="219" t="s">
        <v>972</v>
      </c>
      <c r="G405" s="219"/>
      <c r="H405" s="219"/>
      <c r="I405" s="219"/>
      <c r="J405" s="155" t="s">
        <v>203</v>
      </c>
      <c r="K405" s="156">
        <v>1</v>
      </c>
      <c r="L405" s="220">
        <v>125.9</v>
      </c>
      <c r="M405" s="220"/>
      <c r="N405" s="220">
        <f t="shared" si="140"/>
        <v>125.9</v>
      </c>
      <c r="O405" s="218"/>
      <c r="P405" s="218"/>
      <c r="Q405" s="218"/>
      <c r="R405" s="33"/>
      <c r="T405" s="149" t="s">
        <v>19</v>
      </c>
      <c r="U405" s="40" t="s">
        <v>43</v>
      </c>
      <c r="V405" s="150">
        <v>0</v>
      </c>
      <c r="W405" s="150">
        <f t="shared" si="141"/>
        <v>0</v>
      </c>
      <c r="X405" s="150">
        <v>0</v>
      </c>
      <c r="Y405" s="150">
        <f t="shared" si="142"/>
        <v>0</v>
      </c>
      <c r="Z405" s="150">
        <v>0</v>
      </c>
      <c r="AA405" s="151">
        <f t="shared" si="143"/>
        <v>0</v>
      </c>
      <c r="AR405" s="18" t="s">
        <v>609</v>
      </c>
      <c r="AT405" s="18" t="s">
        <v>184</v>
      </c>
      <c r="AU405" s="18" t="s">
        <v>158</v>
      </c>
      <c r="AY405" s="18" t="s">
        <v>152</v>
      </c>
      <c r="BE405" s="152">
        <f t="shared" si="144"/>
        <v>0</v>
      </c>
      <c r="BF405" s="152">
        <f t="shared" si="145"/>
        <v>125.9</v>
      </c>
      <c r="BG405" s="152">
        <f t="shared" si="146"/>
        <v>0</v>
      </c>
      <c r="BH405" s="152">
        <f t="shared" si="147"/>
        <v>0</v>
      </c>
      <c r="BI405" s="152">
        <f t="shared" si="148"/>
        <v>0</v>
      </c>
      <c r="BJ405" s="18" t="s">
        <v>158</v>
      </c>
      <c r="BK405" s="152">
        <f t="shared" si="149"/>
        <v>125.9</v>
      </c>
      <c r="BL405" s="18" t="s">
        <v>268</v>
      </c>
      <c r="BM405" s="18" t="s">
        <v>973</v>
      </c>
    </row>
    <row r="406" spans="2:65" s="1" customFormat="1" ht="16.5" customHeight="1">
      <c r="B406" s="31"/>
      <c r="C406" s="153" t="s">
        <v>974</v>
      </c>
      <c r="D406" s="153" t="s">
        <v>184</v>
      </c>
      <c r="E406" s="154" t="s">
        <v>975</v>
      </c>
      <c r="F406" s="219" t="s">
        <v>976</v>
      </c>
      <c r="G406" s="219"/>
      <c r="H406" s="219"/>
      <c r="I406" s="219"/>
      <c r="J406" s="155" t="s">
        <v>203</v>
      </c>
      <c r="K406" s="156">
        <v>1</v>
      </c>
      <c r="L406" s="220">
        <v>12.98</v>
      </c>
      <c r="M406" s="220"/>
      <c r="N406" s="220">
        <f t="shared" si="140"/>
        <v>12.98</v>
      </c>
      <c r="O406" s="218"/>
      <c r="P406" s="218"/>
      <c r="Q406" s="218"/>
      <c r="R406" s="33"/>
      <c r="T406" s="149" t="s">
        <v>19</v>
      </c>
      <c r="U406" s="40" t="s">
        <v>43</v>
      </c>
      <c r="V406" s="150">
        <v>0</v>
      </c>
      <c r="W406" s="150">
        <f t="shared" si="141"/>
        <v>0</v>
      </c>
      <c r="X406" s="150">
        <v>0</v>
      </c>
      <c r="Y406" s="150">
        <f t="shared" si="142"/>
        <v>0</v>
      </c>
      <c r="Z406" s="150">
        <v>0</v>
      </c>
      <c r="AA406" s="151">
        <f t="shared" si="143"/>
        <v>0</v>
      </c>
      <c r="AR406" s="18" t="s">
        <v>609</v>
      </c>
      <c r="AT406" s="18" t="s">
        <v>184</v>
      </c>
      <c r="AU406" s="18" t="s">
        <v>158</v>
      </c>
      <c r="AY406" s="18" t="s">
        <v>152</v>
      </c>
      <c r="BE406" s="152">
        <f t="shared" si="144"/>
        <v>0</v>
      </c>
      <c r="BF406" s="152">
        <f t="shared" si="145"/>
        <v>12.98</v>
      </c>
      <c r="BG406" s="152">
        <f t="shared" si="146"/>
        <v>0</v>
      </c>
      <c r="BH406" s="152">
        <f t="shared" si="147"/>
        <v>0</v>
      </c>
      <c r="BI406" s="152">
        <f t="shared" si="148"/>
        <v>0</v>
      </c>
      <c r="BJ406" s="18" t="s">
        <v>158</v>
      </c>
      <c r="BK406" s="152">
        <f t="shared" si="149"/>
        <v>12.98</v>
      </c>
      <c r="BL406" s="18" t="s">
        <v>268</v>
      </c>
      <c r="BM406" s="18" t="s">
        <v>977</v>
      </c>
    </row>
    <row r="407" spans="2:65" s="1" customFormat="1" ht="25.5" customHeight="1">
      <c r="B407" s="31"/>
      <c r="C407" s="145" t="s">
        <v>571</v>
      </c>
      <c r="D407" s="145" t="s">
        <v>153</v>
      </c>
      <c r="E407" s="146" t="s">
        <v>978</v>
      </c>
      <c r="F407" s="217" t="s">
        <v>979</v>
      </c>
      <c r="G407" s="217"/>
      <c r="H407" s="217"/>
      <c r="I407" s="217"/>
      <c r="J407" s="147" t="s">
        <v>203</v>
      </c>
      <c r="K407" s="148">
        <v>2</v>
      </c>
      <c r="L407" s="218">
        <v>11.7</v>
      </c>
      <c r="M407" s="218"/>
      <c r="N407" s="218">
        <f t="shared" si="140"/>
        <v>23.4</v>
      </c>
      <c r="O407" s="218"/>
      <c r="P407" s="218"/>
      <c r="Q407" s="218"/>
      <c r="R407" s="33"/>
      <c r="T407" s="149" t="s">
        <v>19</v>
      </c>
      <c r="U407" s="40" t="s">
        <v>43</v>
      </c>
      <c r="V407" s="150">
        <v>0</v>
      </c>
      <c r="W407" s="150">
        <f t="shared" si="141"/>
        <v>0</v>
      </c>
      <c r="X407" s="150">
        <v>0</v>
      </c>
      <c r="Y407" s="150">
        <f t="shared" si="142"/>
        <v>0</v>
      </c>
      <c r="Z407" s="150">
        <v>0</v>
      </c>
      <c r="AA407" s="151">
        <f t="shared" si="143"/>
        <v>0</v>
      </c>
      <c r="AR407" s="18" t="s">
        <v>268</v>
      </c>
      <c r="AT407" s="18" t="s">
        <v>153</v>
      </c>
      <c r="AU407" s="18" t="s">
        <v>158</v>
      </c>
      <c r="AY407" s="18" t="s">
        <v>152</v>
      </c>
      <c r="BE407" s="152">
        <f t="shared" si="144"/>
        <v>0</v>
      </c>
      <c r="BF407" s="152">
        <f t="shared" si="145"/>
        <v>23.4</v>
      </c>
      <c r="BG407" s="152">
        <f t="shared" si="146"/>
        <v>0</v>
      </c>
      <c r="BH407" s="152">
        <f t="shared" si="147"/>
        <v>0</v>
      </c>
      <c r="BI407" s="152">
        <f t="shared" si="148"/>
        <v>0</v>
      </c>
      <c r="BJ407" s="18" t="s">
        <v>158</v>
      </c>
      <c r="BK407" s="152">
        <f t="shared" si="149"/>
        <v>23.4</v>
      </c>
      <c r="BL407" s="18" t="s">
        <v>268</v>
      </c>
      <c r="BM407" s="18" t="s">
        <v>980</v>
      </c>
    </row>
    <row r="408" spans="2:65" s="1" customFormat="1" ht="16.5" customHeight="1">
      <c r="B408" s="31"/>
      <c r="C408" s="153" t="s">
        <v>981</v>
      </c>
      <c r="D408" s="153" t="s">
        <v>184</v>
      </c>
      <c r="E408" s="154" t="s">
        <v>982</v>
      </c>
      <c r="F408" s="219" t="s">
        <v>983</v>
      </c>
      <c r="G408" s="219"/>
      <c r="H408" s="219"/>
      <c r="I408" s="219"/>
      <c r="J408" s="155" t="s">
        <v>203</v>
      </c>
      <c r="K408" s="156">
        <v>2</v>
      </c>
      <c r="L408" s="220">
        <v>54.53</v>
      </c>
      <c r="M408" s="220"/>
      <c r="N408" s="220">
        <f t="shared" si="140"/>
        <v>109.06</v>
      </c>
      <c r="O408" s="218"/>
      <c r="P408" s="218"/>
      <c r="Q408" s="218"/>
      <c r="R408" s="33"/>
      <c r="T408" s="149" t="s">
        <v>19</v>
      </c>
      <c r="U408" s="40" t="s">
        <v>43</v>
      </c>
      <c r="V408" s="150">
        <v>0</v>
      </c>
      <c r="W408" s="150">
        <f t="shared" si="141"/>
        <v>0</v>
      </c>
      <c r="X408" s="150">
        <v>0</v>
      </c>
      <c r="Y408" s="150">
        <f t="shared" si="142"/>
        <v>0</v>
      </c>
      <c r="Z408" s="150">
        <v>0</v>
      </c>
      <c r="AA408" s="151">
        <f t="shared" si="143"/>
        <v>0</v>
      </c>
      <c r="AR408" s="18" t="s">
        <v>609</v>
      </c>
      <c r="AT408" s="18" t="s">
        <v>184</v>
      </c>
      <c r="AU408" s="18" t="s">
        <v>158</v>
      </c>
      <c r="AY408" s="18" t="s">
        <v>152</v>
      </c>
      <c r="BE408" s="152">
        <f t="shared" si="144"/>
        <v>0</v>
      </c>
      <c r="BF408" s="152">
        <f t="shared" si="145"/>
        <v>109.06</v>
      </c>
      <c r="BG408" s="152">
        <f t="shared" si="146"/>
        <v>0</v>
      </c>
      <c r="BH408" s="152">
        <f t="shared" si="147"/>
        <v>0</v>
      </c>
      <c r="BI408" s="152">
        <f t="shared" si="148"/>
        <v>0</v>
      </c>
      <c r="BJ408" s="18" t="s">
        <v>158</v>
      </c>
      <c r="BK408" s="152">
        <f t="shared" si="149"/>
        <v>109.06</v>
      </c>
      <c r="BL408" s="18" t="s">
        <v>268</v>
      </c>
      <c r="BM408" s="18" t="s">
        <v>984</v>
      </c>
    </row>
    <row r="409" spans="2:65" s="1" customFormat="1" ht="16.5" customHeight="1">
      <c r="B409" s="31"/>
      <c r="C409" s="145" t="s">
        <v>574</v>
      </c>
      <c r="D409" s="145" t="s">
        <v>153</v>
      </c>
      <c r="E409" s="146" t="s">
        <v>985</v>
      </c>
      <c r="F409" s="217" t="s">
        <v>986</v>
      </c>
      <c r="G409" s="217"/>
      <c r="H409" s="217"/>
      <c r="I409" s="217"/>
      <c r="J409" s="147" t="s">
        <v>203</v>
      </c>
      <c r="K409" s="148">
        <v>40</v>
      </c>
      <c r="L409" s="218">
        <v>12.18</v>
      </c>
      <c r="M409" s="218"/>
      <c r="N409" s="218">
        <f t="shared" si="140"/>
        <v>487.2</v>
      </c>
      <c r="O409" s="218"/>
      <c r="P409" s="218"/>
      <c r="Q409" s="218"/>
      <c r="R409" s="33"/>
      <c r="T409" s="149" t="s">
        <v>19</v>
      </c>
      <c r="U409" s="40" t="s">
        <v>43</v>
      </c>
      <c r="V409" s="150">
        <v>0.33</v>
      </c>
      <c r="W409" s="150">
        <f t="shared" si="141"/>
        <v>13.200000000000001</v>
      </c>
      <c r="X409" s="150">
        <v>0</v>
      </c>
      <c r="Y409" s="150">
        <f t="shared" si="142"/>
        <v>0</v>
      </c>
      <c r="Z409" s="150">
        <v>0</v>
      </c>
      <c r="AA409" s="151">
        <f t="shared" si="143"/>
        <v>0</v>
      </c>
      <c r="AR409" s="18" t="s">
        <v>268</v>
      </c>
      <c r="AT409" s="18" t="s">
        <v>153</v>
      </c>
      <c r="AU409" s="18" t="s">
        <v>158</v>
      </c>
      <c r="AY409" s="18" t="s">
        <v>152</v>
      </c>
      <c r="BE409" s="152">
        <f t="shared" si="144"/>
        <v>0</v>
      </c>
      <c r="BF409" s="152">
        <f t="shared" si="145"/>
        <v>487.2</v>
      </c>
      <c r="BG409" s="152">
        <f t="shared" si="146"/>
        <v>0</v>
      </c>
      <c r="BH409" s="152">
        <f t="shared" si="147"/>
        <v>0</v>
      </c>
      <c r="BI409" s="152">
        <f t="shared" si="148"/>
        <v>0</v>
      </c>
      <c r="BJ409" s="18" t="s">
        <v>158</v>
      </c>
      <c r="BK409" s="152">
        <f t="shared" si="149"/>
        <v>487.2</v>
      </c>
      <c r="BL409" s="18" t="s">
        <v>268</v>
      </c>
      <c r="BM409" s="18" t="s">
        <v>987</v>
      </c>
    </row>
    <row r="410" spans="2:65" s="1" customFormat="1" ht="16.5" customHeight="1">
      <c r="B410" s="31"/>
      <c r="C410" s="153" t="s">
        <v>988</v>
      </c>
      <c r="D410" s="153" t="s">
        <v>184</v>
      </c>
      <c r="E410" s="154" t="s">
        <v>989</v>
      </c>
      <c r="F410" s="219" t="s">
        <v>990</v>
      </c>
      <c r="G410" s="219"/>
      <c r="H410" s="219"/>
      <c r="I410" s="219"/>
      <c r="J410" s="155" t="s">
        <v>203</v>
      </c>
      <c r="K410" s="156">
        <v>40</v>
      </c>
      <c r="L410" s="220">
        <v>80.790000000000006</v>
      </c>
      <c r="M410" s="220"/>
      <c r="N410" s="220">
        <f t="shared" si="140"/>
        <v>3231.6</v>
      </c>
      <c r="O410" s="218"/>
      <c r="P410" s="218"/>
      <c r="Q410" s="218"/>
      <c r="R410" s="33"/>
      <c r="T410" s="149" t="s">
        <v>19</v>
      </c>
      <c r="U410" s="40" t="s">
        <v>43</v>
      </c>
      <c r="V410" s="150">
        <v>0</v>
      </c>
      <c r="W410" s="150">
        <f t="shared" si="141"/>
        <v>0</v>
      </c>
      <c r="X410" s="150">
        <v>0</v>
      </c>
      <c r="Y410" s="150">
        <f t="shared" si="142"/>
        <v>0</v>
      </c>
      <c r="Z410" s="150">
        <v>0</v>
      </c>
      <c r="AA410" s="151">
        <f t="shared" si="143"/>
        <v>0</v>
      </c>
      <c r="AR410" s="18" t="s">
        <v>609</v>
      </c>
      <c r="AT410" s="18" t="s">
        <v>184</v>
      </c>
      <c r="AU410" s="18" t="s">
        <v>158</v>
      </c>
      <c r="AY410" s="18" t="s">
        <v>152</v>
      </c>
      <c r="BE410" s="152">
        <f t="shared" si="144"/>
        <v>0</v>
      </c>
      <c r="BF410" s="152">
        <f t="shared" si="145"/>
        <v>3231.6</v>
      </c>
      <c r="BG410" s="152">
        <f t="shared" si="146"/>
        <v>0</v>
      </c>
      <c r="BH410" s="152">
        <f t="shared" si="147"/>
        <v>0</v>
      </c>
      <c r="BI410" s="152">
        <f t="shared" si="148"/>
        <v>0</v>
      </c>
      <c r="BJ410" s="18" t="s">
        <v>158</v>
      </c>
      <c r="BK410" s="152">
        <f t="shared" si="149"/>
        <v>3231.6</v>
      </c>
      <c r="BL410" s="18" t="s">
        <v>268</v>
      </c>
      <c r="BM410" s="18" t="s">
        <v>991</v>
      </c>
    </row>
    <row r="411" spans="2:65" s="1" customFormat="1" ht="16.5" customHeight="1">
      <c r="B411" s="31"/>
      <c r="C411" s="145" t="s">
        <v>578</v>
      </c>
      <c r="D411" s="145" t="s">
        <v>153</v>
      </c>
      <c r="E411" s="146" t="s">
        <v>992</v>
      </c>
      <c r="F411" s="217" t="s">
        <v>993</v>
      </c>
      <c r="G411" s="217"/>
      <c r="H411" s="217"/>
      <c r="I411" s="217"/>
      <c r="J411" s="147" t="s">
        <v>203</v>
      </c>
      <c r="K411" s="148">
        <v>42</v>
      </c>
      <c r="L411" s="218">
        <v>10.6</v>
      </c>
      <c r="M411" s="218"/>
      <c r="N411" s="218">
        <f t="shared" si="140"/>
        <v>445.2</v>
      </c>
      <c r="O411" s="218"/>
      <c r="P411" s="218"/>
      <c r="Q411" s="218"/>
      <c r="R411" s="33"/>
      <c r="T411" s="149" t="s">
        <v>19</v>
      </c>
      <c r="U411" s="40" t="s">
        <v>43</v>
      </c>
      <c r="V411" s="150">
        <v>0</v>
      </c>
      <c r="W411" s="150">
        <f t="shared" si="141"/>
        <v>0</v>
      </c>
      <c r="X411" s="150">
        <v>0</v>
      </c>
      <c r="Y411" s="150">
        <f t="shared" si="142"/>
        <v>0</v>
      </c>
      <c r="Z411" s="150">
        <v>0</v>
      </c>
      <c r="AA411" s="151">
        <f t="shared" si="143"/>
        <v>0</v>
      </c>
      <c r="AR411" s="18" t="s">
        <v>268</v>
      </c>
      <c r="AT411" s="18" t="s">
        <v>153</v>
      </c>
      <c r="AU411" s="18" t="s">
        <v>158</v>
      </c>
      <c r="AY411" s="18" t="s">
        <v>152</v>
      </c>
      <c r="BE411" s="152">
        <f t="shared" si="144"/>
        <v>0</v>
      </c>
      <c r="BF411" s="152">
        <f t="shared" si="145"/>
        <v>445.2</v>
      </c>
      <c r="BG411" s="152">
        <f t="shared" si="146"/>
        <v>0</v>
      </c>
      <c r="BH411" s="152">
        <f t="shared" si="147"/>
        <v>0</v>
      </c>
      <c r="BI411" s="152">
        <f t="shared" si="148"/>
        <v>0</v>
      </c>
      <c r="BJ411" s="18" t="s">
        <v>158</v>
      </c>
      <c r="BK411" s="152">
        <f t="shared" si="149"/>
        <v>445.2</v>
      </c>
      <c r="BL411" s="18" t="s">
        <v>268</v>
      </c>
      <c r="BM411" s="18" t="s">
        <v>994</v>
      </c>
    </row>
    <row r="412" spans="2:65" s="1" customFormat="1" ht="16.5" customHeight="1">
      <c r="B412" s="31"/>
      <c r="C412" s="153" t="s">
        <v>995</v>
      </c>
      <c r="D412" s="153" t="s">
        <v>184</v>
      </c>
      <c r="E412" s="154" t="s">
        <v>996</v>
      </c>
      <c r="F412" s="219" t="s">
        <v>997</v>
      </c>
      <c r="G412" s="219"/>
      <c r="H412" s="219"/>
      <c r="I412" s="219"/>
      <c r="J412" s="155" t="s">
        <v>203</v>
      </c>
      <c r="K412" s="156">
        <v>42</v>
      </c>
      <c r="L412" s="220">
        <v>54.62</v>
      </c>
      <c r="M412" s="220"/>
      <c r="N412" s="220">
        <f t="shared" si="140"/>
        <v>2294.04</v>
      </c>
      <c r="O412" s="218"/>
      <c r="P412" s="218"/>
      <c r="Q412" s="218"/>
      <c r="R412" s="33"/>
      <c r="T412" s="149" t="s">
        <v>19</v>
      </c>
      <c r="U412" s="40" t="s">
        <v>43</v>
      </c>
      <c r="V412" s="150">
        <v>0</v>
      </c>
      <c r="W412" s="150">
        <f t="shared" si="141"/>
        <v>0</v>
      </c>
      <c r="X412" s="150">
        <v>0</v>
      </c>
      <c r="Y412" s="150">
        <f t="shared" si="142"/>
        <v>0</v>
      </c>
      <c r="Z412" s="150">
        <v>0</v>
      </c>
      <c r="AA412" s="151">
        <f t="shared" si="143"/>
        <v>0</v>
      </c>
      <c r="AR412" s="18" t="s">
        <v>609</v>
      </c>
      <c r="AT412" s="18" t="s">
        <v>184</v>
      </c>
      <c r="AU412" s="18" t="s">
        <v>158</v>
      </c>
      <c r="AY412" s="18" t="s">
        <v>152</v>
      </c>
      <c r="BE412" s="152">
        <f t="shared" si="144"/>
        <v>0</v>
      </c>
      <c r="BF412" s="152">
        <f t="shared" si="145"/>
        <v>2294.04</v>
      </c>
      <c r="BG412" s="152">
        <f t="shared" si="146"/>
        <v>0</v>
      </c>
      <c r="BH412" s="152">
        <f t="shared" si="147"/>
        <v>0</v>
      </c>
      <c r="BI412" s="152">
        <f t="shared" si="148"/>
        <v>0</v>
      </c>
      <c r="BJ412" s="18" t="s">
        <v>158</v>
      </c>
      <c r="BK412" s="152">
        <f t="shared" si="149"/>
        <v>2294.04</v>
      </c>
      <c r="BL412" s="18" t="s">
        <v>268</v>
      </c>
      <c r="BM412" s="18" t="s">
        <v>998</v>
      </c>
    </row>
    <row r="413" spans="2:65" s="1" customFormat="1" ht="25.5" customHeight="1">
      <c r="B413" s="31"/>
      <c r="C413" s="145" t="s">
        <v>581</v>
      </c>
      <c r="D413" s="145" t="s">
        <v>153</v>
      </c>
      <c r="E413" s="146" t="s">
        <v>999</v>
      </c>
      <c r="F413" s="217" t="s">
        <v>1000</v>
      </c>
      <c r="G413" s="217"/>
      <c r="H413" s="217"/>
      <c r="I413" s="217"/>
      <c r="J413" s="147" t="s">
        <v>307</v>
      </c>
      <c r="K413" s="148">
        <v>120</v>
      </c>
      <c r="L413" s="218">
        <v>1.41</v>
      </c>
      <c r="M413" s="218"/>
      <c r="N413" s="218">
        <f t="shared" si="140"/>
        <v>169.2</v>
      </c>
      <c r="O413" s="218"/>
      <c r="P413" s="218"/>
      <c r="Q413" s="218"/>
      <c r="R413" s="33"/>
      <c r="T413" s="149" t="s">
        <v>19</v>
      </c>
      <c r="U413" s="40" t="s">
        <v>43</v>
      </c>
      <c r="V413" s="150">
        <v>1.4E-2</v>
      </c>
      <c r="W413" s="150">
        <f t="shared" si="141"/>
        <v>1.68</v>
      </c>
      <c r="X413" s="150">
        <v>0</v>
      </c>
      <c r="Y413" s="150">
        <f t="shared" si="142"/>
        <v>0</v>
      </c>
      <c r="Z413" s="150">
        <v>0</v>
      </c>
      <c r="AA413" s="151">
        <f t="shared" si="143"/>
        <v>0</v>
      </c>
      <c r="AR413" s="18" t="s">
        <v>268</v>
      </c>
      <c r="AT413" s="18" t="s">
        <v>153</v>
      </c>
      <c r="AU413" s="18" t="s">
        <v>158</v>
      </c>
      <c r="AY413" s="18" t="s">
        <v>152</v>
      </c>
      <c r="BE413" s="152">
        <f t="shared" si="144"/>
        <v>0</v>
      </c>
      <c r="BF413" s="152">
        <f t="shared" si="145"/>
        <v>169.2</v>
      </c>
      <c r="BG413" s="152">
        <f t="shared" si="146"/>
        <v>0</v>
      </c>
      <c r="BH413" s="152">
        <f t="shared" si="147"/>
        <v>0</v>
      </c>
      <c r="BI413" s="152">
        <f t="shared" si="148"/>
        <v>0</v>
      </c>
      <c r="BJ413" s="18" t="s">
        <v>158</v>
      </c>
      <c r="BK413" s="152">
        <f t="shared" si="149"/>
        <v>169.2</v>
      </c>
      <c r="BL413" s="18" t="s">
        <v>268</v>
      </c>
      <c r="BM413" s="18" t="s">
        <v>1001</v>
      </c>
    </row>
    <row r="414" spans="2:65" s="1" customFormat="1" ht="16.5" customHeight="1">
      <c r="B414" s="31"/>
      <c r="C414" s="153" t="s">
        <v>1002</v>
      </c>
      <c r="D414" s="153" t="s">
        <v>184</v>
      </c>
      <c r="E414" s="154" t="s">
        <v>1003</v>
      </c>
      <c r="F414" s="219" t="s">
        <v>1004</v>
      </c>
      <c r="G414" s="219"/>
      <c r="H414" s="219"/>
      <c r="I414" s="219"/>
      <c r="J414" s="155" t="s">
        <v>307</v>
      </c>
      <c r="K414" s="156">
        <v>120</v>
      </c>
      <c r="L414" s="220">
        <v>0.46</v>
      </c>
      <c r="M414" s="220"/>
      <c r="N414" s="220">
        <f t="shared" si="140"/>
        <v>55.2</v>
      </c>
      <c r="O414" s="218"/>
      <c r="P414" s="218"/>
      <c r="Q414" s="218"/>
      <c r="R414" s="33"/>
      <c r="T414" s="149" t="s">
        <v>19</v>
      </c>
      <c r="U414" s="40" t="s">
        <v>43</v>
      </c>
      <c r="V414" s="150">
        <v>0</v>
      </c>
      <c r="W414" s="150">
        <f t="shared" si="141"/>
        <v>0</v>
      </c>
      <c r="X414" s="150">
        <v>0</v>
      </c>
      <c r="Y414" s="150">
        <f t="shared" si="142"/>
        <v>0</v>
      </c>
      <c r="Z414" s="150">
        <v>0</v>
      </c>
      <c r="AA414" s="151">
        <f t="shared" si="143"/>
        <v>0</v>
      </c>
      <c r="AR414" s="18" t="s">
        <v>609</v>
      </c>
      <c r="AT414" s="18" t="s">
        <v>184</v>
      </c>
      <c r="AU414" s="18" t="s">
        <v>158</v>
      </c>
      <c r="AY414" s="18" t="s">
        <v>152</v>
      </c>
      <c r="BE414" s="152">
        <f t="shared" si="144"/>
        <v>0</v>
      </c>
      <c r="BF414" s="152">
        <f t="shared" si="145"/>
        <v>55.2</v>
      </c>
      <c r="BG414" s="152">
        <f t="shared" si="146"/>
        <v>0</v>
      </c>
      <c r="BH414" s="152">
        <f t="shared" si="147"/>
        <v>0</v>
      </c>
      <c r="BI414" s="152">
        <f t="shared" si="148"/>
        <v>0</v>
      </c>
      <c r="BJ414" s="18" t="s">
        <v>158</v>
      </c>
      <c r="BK414" s="152">
        <f t="shared" si="149"/>
        <v>55.2</v>
      </c>
      <c r="BL414" s="18" t="s">
        <v>268</v>
      </c>
      <c r="BM414" s="18" t="s">
        <v>1005</v>
      </c>
    </row>
    <row r="415" spans="2:65" s="1" customFormat="1" ht="25.5" customHeight="1">
      <c r="B415" s="31"/>
      <c r="C415" s="145" t="s">
        <v>585</v>
      </c>
      <c r="D415" s="145" t="s">
        <v>153</v>
      </c>
      <c r="E415" s="146" t="s">
        <v>1006</v>
      </c>
      <c r="F415" s="217" t="s">
        <v>1007</v>
      </c>
      <c r="G415" s="217"/>
      <c r="H415" s="217"/>
      <c r="I415" s="217"/>
      <c r="J415" s="147" t="s">
        <v>307</v>
      </c>
      <c r="K415" s="148">
        <v>300</v>
      </c>
      <c r="L415" s="218">
        <v>1.51</v>
      </c>
      <c r="M415" s="218"/>
      <c r="N415" s="218">
        <f t="shared" si="140"/>
        <v>453</v>
      </c>
      <c r="O415" s="218"/>
      <c r="P415" s="218"/>
      <c r="Q415" s="218"/>
      <c r="R415" s="33"/>
      <c r="T415" s="149" t="s">
        <v>19</v>
      </c>
      <c r="U415" s="40" t="s">
        <v>43</v>
      </c>
      <c r="V415" s="150">
        <v>0.03</v>
      </c>
      <c r="W415" s="150">
        <f t="shared" si="141"/>
        <v>9</v>
      </c>
      <c r="X415" s="150">
        <v>0</v>
      </c>
      <c r="Y415" s="150">
        <f t="shared" si="142"/>
        <v>0</v>
      </c>
      <c r="Z415" s="150">
        <v>0</v>
      </c>
      <c r="AA415" s="151">
        <f t="shared" si="143"/>
        <v>0</v>
      </c>
      <c r="AR415" s="18" t="s">
        <v>268</v>
      </c>
      <c r="AT415" s="18" t="s">
        <v>153</v>
      </c>
      <c r="AU415" s="18" t="s">
        <v>158</v>
      </c>
      <c r="AY415" s="18" t="s">
        <v>152</v>
      </c>
      <c r="BE415" s="152">
        <f t="shared" si="144"/>
        <v>0</v>
      </c>
      <c r="BF415" s="152">
        <f t="shared" si="145"/>
        <v>453</v>
      </c>
      <c r="BG415" s="152">
        <f t="shared" si="146"/>
        <v>0</v>
      </c>
      <c r="BH415" s="152">
        <f t="shared" si="147"/>
        <v>0</v>
      </c>
      <c r="BI415" s="152">
        <f t="shared" si="148"/>
        <v>0</v>
      </c>
      <c r="BJ415" s="18" t="s">
        <v>158</v>
      </c>
      <c r="BK415" s="152">
        <f t="shared" si="149"/>
        <v>453</v>
      </c>
      <c r="BL415" s="18" t="s">
        <v>268</v>
      </c>
      <c r="BM415" s="18" t="s">
        <v>1008</v>
      </c>
    </row>
    <row r="416" spans="2:65" s="1" customFormat="1" ht="16.5" customHeight="1">
      <c r="B416" s="31"/>
      <c r="C416" s="153" t="s">
        <v>1009</v>
      </c>
      <c r="D416" s="153" t="s">
        <v>184</v>
      </c>
      <c r="E416" s="154" t="s">
        <v>1010</v>
      </c>
      <c r="F416" s="219" t="s">
        <v>1011</v>
      </c>
      <c r="G416" s="219"/>
      <c r="H416" s="219"/>
      <c r="I416" s="219"/>
      <c r="J416" s="155" t="s">
        <v>307</v>
      </c>
      <c r="K416" s="156">
        <v>300</v>
      </c>
      <c r="L416" s="220">
        <v>0.56000000000000005</v>
      </c>
      <c r="M416" s="220"/>
      <c r="N416" s="220">
        <f t="shared" si="140"/>
        <v>168</v>
      </c>
      <c r="O416" s="218"/>
      <c r="P416" s="218"/>
      <c r="Q416" s="218"/>
      <c r="R416" s="33"/>
      <c r="T416" s="149" t="s">
        <v>19</v>
      </c>
      <c r="U416" s="40" t="s">
        <v>43</v>
      </c>
      <c r="V416" s="150">
        <v>0</v>
      </c>
      <c r="W416" s="150">
        <f t="shared" si="141"/>
        <v>0</v>
      </c>
      <c r="X416" s="150">
        <v>0</v>
      </c>
      <c r="Y416" s="150">
        <f t="shared" si="142"/>
        <v>0</v>
      </c>
      <c r="Z416" s="150">
        <v>0</v>
      </c>
      <c r="AA416" s="151">
        <f t="shared" si="143"/>
        <v>0</v>
      </c>
      <c r="AR416" s="18" t="s">
        <v>609</v>
      </c>
      <c r="AT416" s="18" t="s">
        <v>184</v>
      </c>
      <c r="AU416" s="18" t="s">
        <v>158</v>
      </c>
      <c r="AY416" s="18" t="s">
        <v>152</v>
      </c>
      <c r="BE416" s="152">
        <f t="shared" si="144"/>
        <v>0</v>
      </c>
      <c r="BF416" s="152">
        <f t="shared" si="145"/>
        <v>168</v>
      </c>
      <c r="BG416" s="152">
        <f t="shared" si="146"/>
        <v>0</v>
      </c>
      <c r="BH416" s="152">
        <f t="shared" si="147"/>
        <v>0</v>
      </c>
      <c r="BI416" s="152">
        <f t="shared" si="148"/>
        <v>0</v>
      </c>
      <c r="BJ416" s="18" t="s">
        <v>158</v>
      </c>
      <c r="BK416" s="152">
        <f t="shared" si="149"/>
        <v>168</v>
      </c>
      <c r="BL416" s="18" t="s">
        <v>268</v>
      </c>
      <c r="BM416" s="18" t="s">
        <v>1012</v>
      </c>
    </row>
    <row r="417" spans="2:65" s="1" customFormat="1" ht="25.5" customHeight="1">
      <c r="B417" s="31"/>
      <c r="C417" s="145" t="s">
        <v>588</v>
      </c>
      <c r="D417" s="145" t="s">
        <v>153</v>
      </c>
      <c r="E417" s="146" t="s">
        <v>1006</v>
      </c>
      <c r="F417" s="217" t="s">
        <v>1007</v>
      </c>
      <c r="G417" s="217"/>
      <c r="H417" s="217"/>
      <c r="I417" s="217"/>
      <c r="J417" s="147" t="s">
        <v>307</v>
      </c>
      <c r="K417" s="148">
        <v>255</v>
      </c>
      <c r="L417" s="218">
        <v>1.32</v>
      </c>
      <c r="M417" s="218"/>
      <c r="N417" s="218">
        <f t="shared" si="140"/>
        <v>336.6</v>
      </c>
      <c r="O417" s="218"/>
      <c r="P417" s="218"/>
      <c r="Q417" s="218"/>
      <c r="R417" s="33"/>
      <c r="T417" s="149" t="s">
        <v>19</v>
      </c>
      <c r="U417" s="40" t="s">
        <v>43</v>
      </c>
      <c r="V417" s="150">
        <v>0.03</v>
      </c>
      <c r="W417" s="150">
        <f t="shared" si="141"/>
        <v>7.6499999999999995</v>
      </c>
      <c r="X417" s="150">
        <v>0</v>
      </c>
      <c r="Y417" s="150">
        <f t="shared" si="142"/>
        <v>0</v>
      </c>
      <c r="Z417" s="150">
        <v>0</v>
      </c>
      <c r="AA417" s="151">
        <f t="shared" si="143"/>
        <v>0</v>
      </c>
      <c r="AR417" s="18" t="s">
        <v>268</v>
      </c>
      <c r="AT417" s="18" t="s">
        <v>153</v>
      </c>
      <c r="AU417" s="18" t="s">
        <v>158</v>
      </c>
      <c r="AY417" s="18" t="s">
        <v>152</v>
      </c>
      <c r="BE417" s="152">
        <f t="shared" si="144"/>
        <v>0</v>
      </c>
      <c r="BF417" s="152">
        <f t="shared" si="145"/>
        <v>336.6</v>
      </c>
      <c r="BG417" s="152">
        <f t="shared" si="146"/>
        <v>0</v>
      </c>
      <c r="BH417" s="152">
        <f t="shared" si="147"/>
        <v>0</v>
      </c>
      <c r="BI417" s="152">
        <f t="shared" si="148"/>
        <v>0</v>
      </c>
      <c r="BJ417" s="18" t="s">
        <v>158</v>
      </c>
      <c r="BK417" s="152">
        <f t="shared" si="149"/>
        <v>336.6</v>
      </c>
      <c r="BL417" s="18" t="s">
        <v>268</v>
      </c>
      <c r="BM417" s="18" t="s">
        <v>1013</v>
      </c>
    </row>
    <row r="418" spans="2:65" s="1" customFormat="1" ht="16.5" customHeight="1">
      <c r="B418" s="31"/>
      <c r="C418" s="153" t="s">
        <v>1014</v>
      </c>
      <c r="D418" s="153" t="s">
        <v>184</v>
      </c>
      <c r="E418" s="154" t="s">
        <v>1015</v>
      </c>
      <c r="F418" s="219" t="s">
        <v>1016</v>
      </c>
      <c r="G418" s="219"/>
      <c r="H418" s="219"/>
      <c r="I418" s="219"/>
      <c r="J418" s="155" t="s">
        <v>307</v>
      </c>
      <c r="K418" s="156">
        <v>255</v>
      </c>
      <c r="L418" s="220">
        <v>0.57999999999999996</v>
      </c>
      <c r="M418" s="220"/>
      <c r="N418" s="220">
        <f t="shared" si="140"/>
        <v>147.9</v>
      </c>
      <c r="O418" s="218"/>
      <c r="P418" s="218"/>
      <c r="Q418" s="218"/>
      <c r="R418" s="33"/>
      <c r="T418" s="149" t="s">
        <v>19</v>
      </c>
      <c r="U418" s="40" t="s">
        <v>43</v>
      </c>
      <c r="V418" s="150">
        <v>0</v>
      </c>
      <c r="W418" s="150">
        <f t="shared" si="141"/>
        <v>0</v>
      </c>
      <c r="X418" s="150">
        <v>0</v>
      </c>
      <c r="Y418" s="150">
        <f t="shared" si="142"/>
        <v>0</v>
      </c>
      <c r="Z418" s="150">
        <v>0</v>
      </c>
      <c r="AA418" s="151">
        <f t="shared" si="143"/>
        <v>0</v>
      </c>
      <c r="AR418" s="18" t="s">
        <v>609</v>
      </c>
      <c r="AT418" s="18" t="s">
        <v>184</v>
      </c>
      <c r="AU418" s="18" t="s">
        <v>158</v>
      </c>
      <c r="AY418" s="18" t="s">
        <v>152</v>
      </c>
      <c r="BE418" s="152">
        <f t="shared" si="144"/>
        <v>0</v>
      </c>
      <c r="BF418" s="152">
        <f t="shared" si="145"/>
        <v>147.9</v>
      </c>
      <c r="BG418" s="152">
        <f t="shared" si="146"/>
        <v>0</v>
      </c>
      <c r="BH418" s="152">
        <f t="shared" si="147"/>
        <v>0</v>
      </c>
      <c r="BI418" s="152">
        <f t="shared" si="148"/>
        <v>0</v>
      </c>
      <c r="BJ418" s="18" t="s">
        <v>158</v>
      </c>
      <c r="BK418" s="152">
        <f t="shared" si="149"/>
        <v>147.9</v>
      </c>
      <c r="BL418" s="18" t="s">
        <v>268</v>
      </c>
      <c r="BM418" s="18" t="s">
        <v>1017</v>
      </c>
    </row>
    <row r="419" spans="2:65" s="1" customFormat="1" ht="25.5" customHeight="1">
      <c r="B419" s="31"/>
      <c r="C419" s="145" t="s">
        <v>592</v>
      </c>
      <c r="D419" s="145" t="s">
        <v>153</v>
      </c>
      <c r="E419" s="146" t="s">
        <v>1018</v>
      </c>
      <c r="F419" s="217" t="s">
        <v>1019</v>
      </c>
      <c r="G419" s="217"/>
      <c r="H419" s="217"/>
      <c r="I419" s="217"/>
      <c r="J419" s="147" t="s">
        <v>307</v>
      </c>
      <c r="K419" s="148">
        <v>350</v>
      </c>
      <c r="L419" s="218">
        <v>1.41</v>
      </c>
      <c r="M419" s="218"/>
      <c r="N419" s="218">
        <f t="shared" si="140"/>
        <v>493.5</v>
      </c>
      <c r="O419" s="218"/>
      <c r="P419" s="218"/>
      <c r="Q419" s="218"/>
      <c r="R419" s="33"/>
      <c r="T419" s="149" t="s">
        <v>19</v>
      </c>
      <c r="U419" s="40" t="s">
        <v>43</v>
      </c>
      <c r="V419" s="150">
        <v>3.4000000000000002E-2</v>
      </c>
      <c r="W419" s="150">
        <f t="shared" si="141"/>
        <v>11.9</v>
      </c>
      <c r="X419" s="150">
        <v>0</v>
      </c>
      <c r="Y419" s="150">
        <f t="shared" si="142"/>
        <v>0</v>
      </c>
      <c r="Z419" s="150">
        <v>0</v>
      </c>
      <c r="AA419" s="151">
        <f t="shared" si="143"/>
        <v>0</v>
      </c>
      <c r="AR419" s="18" t="s">
        <v>268</v>
      </c>
      <c r="AT419" s="18" t="s">
        <v>153</v>
      </c>
      <c r="AU419" s="18" t="s">
        <v>158</v>
      </c>
      <c r="AY419" s="18" t="s">
        <v>152</v>
      </c>
      <c r="BE419" s="152">
        <f t="shared" si="144"/>
        <v>0</v>
      </c>
      <c r="BF419" s="152">
        <f t="shared" si="145"/>
        <v>493.5</v>
      </c>
      <c r="BG419" s="152">
        <f t="shared" si="146"/>
        <v>0</v>
      </c>
      <c r="BH419" s="152">
        <f t="shared" si="147"/>
        <v>0</v>
      </c>
      <c r="BI419" s="152">
        <f t="shared" si="148"/>
        <v>0</v>
      </c>
      <c r="BJ419" s="18" t="s">
        <v>158</v>
      </c>
      <c r="BK419" s="152">
        <f t="shared" si="149"/>
        <v>493.5</v>
      </c>
      <c r="BL419" s="18" t="s">
        <v>268</v>
      </c>
      <c r="BM419" s="18" t="s">
        <v>1020</v>
      </c>
    </row>
    <row r="420" spans="2:65" s="1" customFormat="1" ht="16.5" customHeight="1">
      <c r="B420" s="31"/>
      <c r="C420" s="153" t="s">
        <v>1021</v>
      </c>
      <c r="D420" s="153" t="s">
        <v>184</v>
      </c>
      <c r="E420" s="154" t="s">
        <v>1022</v>
      </c>
      <c r="F420" s="219" t="s">
        <v>1023</v>
      </c>
      <c r="G420" s="219"/>
      <c r="H420" s="219"/>
      <c r="I420" s="219"/>
      <c r="J420" s="155" t="s">
        <v>307</v>
      </c>
      <c r="K420" s="156">
        <v>350</v>
      </c>
      <c r="L420" s="220">
        <v>0.91</v>
      </c>
      <c r="M420" s="220"/>
      <c r="N420" s="220">
        <f t="shared" si="140"/>
        <v>318.5</v>
      </c>
      <c r="O420" s="218"/>
      <c r="P420" s="218"/>
      <c r="Q420" s="218"/>
      <c r="R420" s="33"/>
      <c r="T420" s="149" t="s">
        <v>19</v>
      </c>
      <c r="U420" s="40" t="s">
        <v>43</v>
      </c>
      <c r="V420" s="150">
        <v>0</v>
      </c>
      <c r="W420" s="150">
        <f t="shared" si="141"/>
        <v>0</v>
      </c>
      <c r="X420" s="150">
        <v>0</v>
      </c>
      <c r="Y420" s="150">
        <f t="shared" si="142"/>
        <v>0</v>
      </c>
      <c r="Z420" s="150">
        <v>0</v>
      </c>
      <c r="AA420" s="151">
        <f t="shared" si="143"/>
        <v>0</v>
      </c>
      <c r="AR420" s="18" t="s">
        <v>609</v>
      </c>
      <c r="AT420" s="18" t="s">
        <v>184</v>
      </c>
      <c r="AU420" s="18" t="s">
        <v>158</v>
      </c>
      <c r="AY420" s="18" t="s">
        <v>152</v>
      </c>
      <c r="BE420" s="152">
        <f t="shared" si="144"/>
        <v>0</v>
      </c>
      <c r="BF420" s="152">
        <f t="shared" si="145"/>
        <v>318.5</v>
      </c>
      <c r="BG420" s="152">
        <f t="shared" si="146"/>
        <v>0</v>
      </c>
      <c r="BH420" s="152">
        <f t="shared" si="147"/>
        <v>0</v>
      </c>
      <c r="BI420" s="152">
        <f t="shared" si="148"/>
        <v>0</v>
      </c>
      <c r="BJ420" s="18" t="s">
        <v>158</v>
      </c>
      <c r="BK420" s="152">
        <f t="shared" si="149"/>
        <v>318.5</v>
      </c>
      <c r="BL420" s="18" t="s">
        <v>268</v>
      </c>
      <c r="BM420" s="18" t="s">
        <v>1024</v>
      </c>
    </row>
    <row r="421" spans="2:65" s="1" customFormat="1" ht="25.5" customHeight="1">
      <c r="B421" s="31"/>
      <c r="C421" s="145" t="s">
        <v>595</v>
      </c>
      <c r="D421" s="145" t="s">
        <v>153</v>
      </c>
      <c r="E421" s="146" t="s">
        <v>1025</v>
      </c>
      <c r="F421" s="217" t="s">
        <v>1026</v>
      </c>
      <c r="G421" s="217"/>
      <c r="H421" s="217"/>
      <c r="I421" s="217"/>
      <c r="J421" s="147" t="s">
        <v>307</v>
      </c>
      <c r="K421" s="148">
        <v>20</v>
      </c>
      <c r="L421" s="218">
        <v>1.31</v>
      </c>
      <c r="M421" s="218"/>
      <c r="N421" s="218">
        <f t="shared" si="140"/>
        <v>26.2</v>
      </c>
      <c r="O421" s="218"/>
      <c r="P421" s="218"/>
      <c r="Q421" s="218"/>
      <c r="R421" s="33"/>
      <c r="T421" s="149" t="s">
        <v>19</v>
      </c>
      <c r="U421" s="40" t="s">
        <v>43</v>
      </c>
      <c r="V421" s="150">
        <v>2.8000000000000001E-2</v>
      </c>
      <c r="W421" s="150">
        <f t="shared" si="141"/>
        <v>0.56000000000000005</v>
      </c>
      <c r="X421" s="150">
        <v>0</v>
      </c>
      <c r="Y421" s="150">
        <f t="shared" si="142"/>
        <v>0</v>
      </c>
      <c r="Z421" s="150">
        <v>0</v>
      </c>
      <c r="AA421" s="151">
        <f t="shared" si="143"/>
        <v>0</v>
      </c>
      <c r="AR421" s="18" t="s">
        <v>268</v>
      </c>
      <c r="AT421" s="18" t="s">
        <v>153</v>
      </c>
      <c r="AU421" s="18" t="s">
        <v>158</v>
      </c>
      <c r="AY421" s="18" t="s">
        <v>152</v>
      </c>
      <c r="BE421" s="152">
        <f t="shared" si="144"/>
        <v>0</v>
      </c>
      <c r="BF421" s="152">
        <f t="shared" si="145"/>
        <v>26.2</v>
      </c>
      <c r="BG421" s="152">
        <f t="shared" si="146"/>
        <v>0</v>
      </c>
      <c r="BH421" s="152">
        <f t="shared" si="147"/>
        <v>0</v>
      </c>
      <c r="BI421" s="152">
        <f t="shared" si="148"/>
        <v>0</v>
      </c>
      <c r="BJ421" s="18" t="s">
        <v>158</v>
      </c>
      <c r="BK421" s="152">
        <f t="shared" si="149"/>
        <v>26.2</v>
      </c>
      <c r="BL421" s="18" t="s">
        <v>268</v>
      </c>
      <c r="BM421" s="18" t="s">
        <v>1027</v>
      </c>
    </row>
    <row r="422" spans="2:65" s="1" customFormat="1" ht="16.5" customHeight="1">
      <c r="B422" s="31"/>
      <c r="C422" s="153" t="s">
        <v>1028</v>
      </c>
      <c r="D422" s="153" t="s">
        <v>184</v>
      </c>
      <c r="E422" s="154" t="s">
        <v>1029</v>
      </c>
      <c r="F422" s="219" t="s">
        <v>1030</v>
      </c>
      <c r="G422" s="219"/>
      <c r="H422" s="219"/>
      <c r="I422" s="219"/>
      <c r="J422" s="155" t="s">
        <v>307</v>
      </c>
      <c r="K422" s="156">
        <v>20</v>
      </c>
      <c r="L422" s="220">
        <v>1.23</v>
      </c>
      <c r="M422" s="220"/>
      <c r="N422" s="220">
        <f t="shared" si="140"/>
        <v>24.6</v>
      </c>
      <c r="O422" s="218"/>
      <c r="P422" s="218"/>
      <c r="Q422" s="218"/>
      <c r="R422" s="33"/>
      <c r="T422" s="149" t="s">
        <v>19</v>
      </c>
      <c r="U422" s="40" t="s">
        <v>43</v>
      </c>
      <c r="V422" s="150">
        <v>0</v>
      </c>
      <c r="W422" s="150">
        <f t="shared" si="141"/>
        <v>0</v>
      </c>
      <c r="X422" s="150">
        <v>0</v>
      </c>
      <c r="Y422" s="150">
        <f t="shared" si="142"/>
        <v>0</v>
      </c>
      <c r="Z422" s="150">
        <v>0</v>
      </c>
      <c r="AA422" s="151">
        <f t="shared" si="143"/>
        <v>0</v>
      </c>
      <c r="AR422" s="18" t="s">
        <v>609</v>
      </c>
      <c r="AT422" s="18" t="s">
        <v>184</v>
      </c>
      <c r="AU422" s="18" t="s">
        <v>158</v>
      </c>
      <c r="AY422" s="18" t="s">
        <v>152</v>
      </c>
      <c r="BE422" s="152">
        <f t="shared" si="144"/>
        <v>0</v>
      </c>
      <c r="BF422" s="152">
        <f t="shared" si="145"/>
        <v>24.6</v>
      </c>
      <c r="BG422" s="152">
        <f t="shared" si="146"/>
        <v>0</v>
      </c>
      <c r="BH422" s="152">
        <f t="shared" si="147"/>
        <v>0</v>
      </c>
      <c r="BI422" s="152">
        <f t="shared" si="148"/>
        <v>0</v>
      </c>
      <c r="BJ422" s="18" t="s">
        <v>158</v>
      </c>
      <c r="BK422" s="152">
        <f t="shared" si="149"/>
        <v>24.6</v>
      </c>
      <c r="BL422" s="18" t="s">
        <v>268</v>
      </c>
      <c r="BM422" s="18" t="s">
        <v>1031</v>
      </c>
    </row>
    <row r="423" spans="2:65" s="1" customFormat="1" ht="25.5" customHeight="1">
      <c r="B423" s="31"/>
      <c r="C423" s="145" t="s">
        <v>599</v>
      </c>
      <c r="D423" s="145" t="s">
        <v>153</v>
      </c>
      <c r="E423" s="146" t="s">
        <v>1032</v>
      </c>
      <c r="F423" s="217" t="s">
        <v>1033</v>
      </c>
      <c r="G423" s="217"/>
      <c r="H423" s="217"/>
      <c r="I423" s="217"/>
      <c r="J423" s="147" t="s">
        <v>307</v>
      </c>
      <c r="K423" s="148">
        <v>20</v>
      </c>
      <c r="L423" s="218">
        <v>1.51</v>
      </c>
      <c r="M423" s="218"/>
      <c r="N423" s="218">
        <f t="shared" si="140"/>
        <v>30.2</v>
      </c>
      <c r="O423" s="218"/>
      <c r="P423" s="218"/>
      <c r="Q423" s="218"/>
      <c r="R423" s="33"/>
      <c r="T423" s="149" t="s">
        <v>19</v>
      </c>
      <c r="U423" s="40" t="s">
        <v>43</v>
      </c>
      <c r="V423" s="150">
        <v>3.4000000000000002E-2</v>
      </c>
      <c r="W423" s="150">
        <f t="shared" si="141"/>
        <v>0.68</v>
      </c>
      <c r="X423" s="150">
        <v>0</v>
      </c>
      <c r="Y423" s="150">
        <f t="shared" si="142"/>
        <v>0</v>
      </c>
      <c r="Z423" s="150">
        <v>0</v>
      </c>
      <c r="AA423" s="151">
        <f t="shared" si="143"/>
        <v>0</v>
      </c>
      <c r="AR423" s="18" t="s">
        <v>268</v>
      </c>
      <c r="AT423" s="18" t="s">
        <v>153</v>
      </c>
      <c r="AU423" s="18" t="s">
        <v>158</v>
      </c>
      <c r="AY423" s="18" t="s">
        <v>152</v>
      </c>
      <c r="BE423" s="152">
        <f t="shared" si="144"/>
        <v>0</v>
      </c>
      <c r="BF423" s="152">
        <f t="shared" si="145"/>
        <v>30.2</v>
      </c>
      <c r="BG423" s="152">
        <f t="shared" si="146"/>
        <v>0</v>
      </c>
      <c r="BH423" s="152">
        <f t="shared" si="147"/>
        <v>0</v>
      </c>
      <c r="BI423" s="152">
        <f t="shared" si="148"/>
        <v>0</v>
      </c>
      <c r="BJ423" s="18" t="s">
        <v>158</v>
      </c>
      <c r="BK423" s="152">
        <f t="shared" si="149"/>
        <v>30.2</v>
      </c>
      <c r="BL423" s="18" t="s">
        <v>268</v>
      </c>
      <c r="BM423" s="18" t="s">
        <v>1034</v>
      </c>
    </row>
    <row r="424" spans="2:65" s="1" customFormat="1" ht="16.5" customHeight="1">
      <c r="B424" s="31"/>
      <c r="C424" s="153" t="s">
        <v>1035</v>
      </c>
      <c r="D424" s="153" t="s">
        <v>184</v>
      </c>
      <c r="E424" s="154" t="s">
        <v>1036</v>
      </c>
      <c r="F424" s="219" t="s">
        <v>1037</v>
      </c>
      <c r="G424" s="219"/>
      <c r="H424" s="219"/>
      <c r="I424" s="219"/>
      <c r="J424" s="155" t="s">
        <v>307</v>
      </c>
      <c r="K424" s="156">
        <v>20</v>
      </c>
      <c r="L424" s="220">
        <v>3.04</v>
      </c>
      <c r="M424" s="220"/>
      <c r="N424" s="220">
        <f t="shared" si="140"/>
        <v>60.8</v>
      </c>
      <c r="O424" s="218"/>
      <c r="P424" s="218"/>
      <c r="Q424" s="218"/>
      <c r="R424" s="33"/>
      <c r="T424" s="149" t="s">
        <v>19</v>
      </c>
      <c r="U424" s="40" t="s">
        <v>43</v>
      </c>
      <c r="V424" s="150">
        <v>0</v>
      </c>
      <c r="W424" s="150">
        <f t="shared" si="141"/>
        <v>0</v>
      </c>
      <c r="X424" s="150">
        <v>0</v>
      </c>
      <c r="Y424" s="150">
        <f t="shared" si="142"/>
        <v>0</v>
      </c>
      <c r="Z424" s="150">
        <v>0</v>
      </c>
      <c r="AA424" s="151">
        <f t="shared" si="143"/>
        <v>0</v>
      </c>
      <c r="AR424" s="18" t="s">
        <v>609</v>
      </c>
      <c r="AT424" s="18" t="s">
        <v>184</v>
      </c>
      <c r="AU424" s="18" t="s">
        <v>158</v>
      </c>
      <c r="AY424" s="18" t="s">
        <v>152</v>
      </c>
      <c r="BE424" s="152">
        <f t="shared" si="144"/>
        <v>0</v>
      </c>
      <c r="BF424" s="152">
        <f t="shared" si="145"/>
        <v>60.8</v>
      </c>
      <c r="BG424" s="152">
        <f t="shared" si="146"/>
        <v>0</v>
      </c>
      <c r="BH424" s="152">
        <f t="shared" si="147"/>
        <v>0</v>
      </c>
      <c r="BI424" s="152">
        <f t="shared" si="148"/>
        <v>0</v>
      </c>
      <c r="BJ424" s="18" t="s">
        <v>158</v>
      </c>
      <c r="BK424" s="152">
        <f t="shared" si="149"/>
        <v>60.8</v>
      </c>
      <c r="BL424" s="18" t="s">
        <v>268</v>
      </c>
      <c r="BM424" s="18" t="s">
        <v>1038</v>
      </c>
    </row>
    <row r="425" spans="2:65" s="1" customFormat="1" ht="25.5" customHeight="1">
      <c r="B425" s="31"/>
      <c r="C425" s="145" t="s">
        <v>602</v>
      </c>
      <c r="D425" s="145" t="s">
        <v>153</v>
      </c>
      <c r="E425" s="146" t="s">
        <v>1039</v>
      </c>
      <c r="F425" s="217" t="s">
        <v>1040</v>
      </c>
      <c r="G425" s="217"/>
      <c r="H425" s="217"/>
      <c r="I425" s="217"/>
      <c r="J425" s="147" t="s">
        <v>307</v>
      </c>
      <c r="K425" s="148">
        <v>50</v>
      </c>
      <c r="L425" s="218">
        <v>1.0900000000000001</v>
      </c>
      <c r="M425" s="218"/>
      <c r="N425" s="218">
        <f t="shared" si="140"/>
        <v>54.5</v>
      </c>
      <c r="O425" s="218"/>
      <c r="P425" s="218"/>
      <c r="Q425" s="218"/>
      <c r="R425" s="33"/>
      <c r="T425" s="149" t="s">
        <v>19</v>
      </c>
      <c r="U425" s="40" t="s">
        <v>43</v>
      </c>
      <c r="V425" s="150">
        <v>1.7000000000000001E-2</v>
      </c>
      <c r="W425" s="150">
        <f t="shared" si="141"/>
        <v>0.85000000000000009</v>
      </c>
      <c r="X425" s="150">
        <v>0</v>
      </c>
      <c r="Y425" s="150">
        <f t="shared" si="142"/>
        <v>0</v>
      </c>
      <c r="Z425" s="150">
        <v>0</v>
      </c>
      <c r="AA425" s="151">
        <f t="shared" si="143"/>
        <v>0</v>
      </c>
      <c r="AR425" s="18" t="s">
        <v>268</v>
      </c>
      <c r="AT425" s="18" t="s">
        <v>153</v>
      </c>
      <c r="AU425" s="18" t="s">
        <v>158</v>
      </c>
      <c r="AY425" s="18" t="s">
        <v>152</v>
      </c>
      <c r="BE425" s="152">
        <f t="shared" si="144"/>
        <v>0</v>
      </c>
      <c r="BF425" s="152">
        <f t="shared" si="145"/>
        <v>54.5</v>
      </c>
      <c r="BG425" s="152">
        <f t="shared" si="146"/>
        <v>0</v>
      </c>
      <c r="BH425" s="152">
        <f t="shared" si="147"/>
        <v>0</v>
      </c>
      <c r="BI425" s="152">
        <f t="shared" si="148"/>
        <v>0</v>
      </c>
      <c r="BJ425" s="18" t="s">
        <v>158</v>
      </c>
      <c r="BK425" s="152">
        <f t="shared" si="149"/>
        <v>54.5</v>
      </c>
      <c r="BL425" s="18" t="s">
        <v>268</v>
      </c>
      <c r="BM425" s="18" t="s">
        <v>1041</v>
      </c>
    </row>
    <row r="426" spans="2:65" s="1" customFormat="1" ht="16.5" customHeight="1">
      <c r="B426" s="31"/>
      <c r="C426" s="153" t="s">
        <v>1042</v>
      </c>
      <c r="D426" s="153" t="s">
        <v>184</v>
      </c>
      <c r="E426" s="154" t="s">
        <v>1043</v>
      </c>
      <c r="F426" s="219" t="s">
        <v>1044</v>
      </c>
      <c r="G426" s="219"/>
      <c r="H426" s="219"/>
      <c r="I426" s="219"/>
      <c r="J426" s="155" t="s">
        <v>307</v>
      </c>
      <c r="K426" s="156">
        <v>50</v>
      </c>
      <c r="L426" s="220">
        <v>0.62</v>
      </c>
      <c r="M426" s="220"/>
      <c r="N426" s="220">
        <f t="shared" si="140"/>
        <v>31</v>
      </c>
      <c r="O426" s="218"/>
      <c r="P426" s="218"/>
      <c r="Q426" s="218"/>
      <c r="R426" s="33"/>
      <c r="T426" s="149" t="s">
        <v>19</v>
      </c>
      <c r="U426" s="40" t="s">
        <v>43</v>
      </c>
      <c r="V426" s="150">
        <v>0</v>
      </c>
      <c r="W426" s="150">
        <f t="shared" si="141"/>
        <v>0</v>
      </c>
      <c r="X426" s="150">
        <v>0</v>
      </c>
      <c r="Y426" s="150">
        <f t="shared" si="142"/>
        <v>0</v>
      </c>
      <c r="Z426" s="150">
        <v>0</v>
      </c>
      <c r="AA426" s="151">
        <f t="shared" si="143"/>
        <v>0</v>
      </c>
      <c r="AR426" s="18" t="s">
        <v>609</v>
      </c>
      <c r="AT426" s="18" t="s">
        <v>184</v>
      </c>
      <c r="AU426" s="18" t="s">
        <v>158</v>
      </c>
      <c r="AY426" s="18" t="s">
        <v>152</v>
      </c>
      <c r="BE426" s="152">
        <f t="shared" si="144"/>
        <v>0</v>
      </c>
      <c r="BF426" s="152">
        <f t="shared" si="145"/>
        <v>31</v>
      </c>
      <c r="BG426" s="152">
        <f t="shared" si="146"/>
        <v>0</v>
      </c>
      <c r="BH426" s="152">
        <f t="shared" si="147"/>
        <v>0</v>
      </c>
      <c r="BI426" s="152">
        <f t="shared" si="148"/>
        <v>0</v>
      </c>
      <c r="BJ426" s="18" t="s">
        <v>158</v>
      </c>
      <c r="BK426" s="152">
        <f t="shared" si="149"/>
        <v>31</v>
      </c>
      <c r="BL426" s="18" t="s">
        <v>268</v>
      </c>
      <c r="BM426" s="18" t="s">
        <v>1045</v>
      </c>
    </row>
    <row r="427" spans="2:65" s="1" customFormat="1" ht="25.5" customHeight="1">
      <c r="B427" s="31"/>
      <c r="C427" s="145" t="s">
        <v>606</v>
      </c>
      <c r="D427" s="145" t="s">
        <v>153</v>
      </c>
      <c r="E427" s="146" t="s">
        <v>1046</v>
      </c>
      <c r="F427" s="217" t="s">
        <v>1047</v>
      </c>
      <c r="G427" s="217"/>
      <c r="H427" s="217"/>
      <c r="I427" s="217"/>
      <c r="J427" s="147" t="s">
        <v>307</v>
      </c>
      <c r="K427" s="148">
        <v>30</v>
      </c>
      <c r="L427" s="218">
        <v>1.1399999999999999</v>
      </c>
      <c r="M427" s="218"/>
      <c r="N427" s="218">
        <f t="shared" si="140"/>
        <v>34.200000000000003</v>
      </c>
      <c r="O427" s="218"/>
      <c r="P427" s="218"/>
      <c r="Q427" s="218"/>
      <c r="R427" s="33"/>
      <c r="T427" s="149" t="s">
        <v>19</v>
      </c>
      <c r="U427" s="40" t="s">
        <v>43</v>
      </c>
      <c r="V427" s="150">
        <v>0.02</v>
      </c>
      <c r="W427" s="150">
        <f t="shared" si="141"/>
        <v>0.6</v>
      </c>
      <c r="X427" s="150">
        <v>0</v>
      </c>
      <c r="Y427" s="150">
        <f t="shared" si="142"/>
        <v>0</v>
      </c>
      <c r="Z427" s="150">
        <v>0</v>
      </c>
      <c r="AA427" s="151">
        <f t="shared" si="143"/>
        <v>0</v>
      </c>
      <c r="AR427" s="18" t="s">
        <v>268</v>
      </c>
      <c r="AT427" s="18" t="s">
        <v>153</v>
      </c>
      <c r="AU427" s="18" t="s">
        <v>158</v>
      </c>
      <c r="AY427" s="18" t="s">
        <v>152</v>
      </c>
      <c r="BE427" s="152">
        <f t="shared" si="144"/>
        <v>0</v>
      </c>
      <c r="BF427" s="152">
        <f t="shared" si="145"/>
        <v>34.200000000000003</v>
      </c>
      <c r="BG427" s="152">
        <f t="shared" si="146"/>
        <v>0</v>
      </c>
      <c r="BH427" s="152">
        <f t="shared" si="147"/>
        <v>0</v>
      </c>
      <c r="BI427" s="152">
        <f t="shared" si="148"/>
        <v>0</v>
      </c>
      <c r="BJ427" s="18" t="s">
        <v>158</v>
      </c>
      <c r="BK427" s="152">
        <f t="shared" si="149"/>
        <v>34.200000000000003</v>
      </c>
      <c r="BL427" s="18" t="s">
        <v>268</v>
      </c>
      <c r="BM427" s="18" t="s">
        <v>1048</v>
      </c>
    </row>
    <row r="428" spans="2:65" s="1" customFormat="1" ht="16.5" customHeight="1">
      <c r="B428" s="31"/>
      <c r="C428" s="153" t="s">
        <v>1049</v>
      </c>
      <c r="D428" s="153" t="s">
        <v>184</v>
      </c>
      <c r="E428" s="154" t="s">
        <v>1050</v>
      </c>
      <c r="F428" s="219" t="s">
        <v>1051</v>
      </c>
      <c r="G428" s="219"/>
      <c r="H428" s="219"/>
      <c r="I428" s="219"/>
      <c r="J428" s="155" t="s">
        <v>307</v>
      </c>
      <c r="K428" s="156">
        <v>30</v>
      </c>
      <c r="L428" s="220">
        <v>0.75</v>
      </c>
      <c r="M428" s="220"/>
      <c r="N428" s="220">
        <f t="shared" si="140"/>
        <v>22.5</v>
      </c>
      <c r="O428" s="218"/>
      <c r="P428" s="218"/>
      <c r="Q428" s="218"/>
      <c r="R428" s="33"/>
      <c r="T428" s="149" t="s">
        <v>19</v>
      </c>
      <c r="U428" s="40" t="s">
        <v>43</v>
      </c>
      <c r="V428" s="150">
        <v>0</v>
      </c>
      <c r="W428" s="150">
        <f t="shared" si="141"/>
        <v>0</v>
      </c>
      <c r="X428" s="150">
        <v>0</v>
      </c>
      <c r="Y428" s="150">
        <f t="shared" si="142"/>
        <v>0</v>
      </c>
      <c r="Z428" s="150">
        <v>0</v>
      </c>
      <c r="AA428" s="151">
        <f t="shared" si="143"/>
        <v>0</v>
      </c>
      <c r="AR428" s="18" t="s">
        <v>609</v>
      </c>
      <c r="AT428" s="18" t="s">
        <v>184</v>
      </c>
      <c r="AU428" s="18" t="s">
        <v>158</v>
      </c>
      <c r="AY428" s="18" t="s">
        <v>152</v>
      </c>
      <c r="BE428" s="152">
        <f t="shared" si="144"/>
        <v>0</v>
      </c>
      <c r="BF428" s="152">
        <f t="shared" si="145"/>
        <v>22.5</v>
      </c>
      <c r="BG428" s="152">
        <f t="shared" si="146"/>
        <v>0</v>
      </c>
      <c r="BH428" s="152">
        <f t="shared" si="147"/>
        <v>0</v>
      </c>
      <c r="BI428" s="152">
        <f t="shared" si="148"/>
        <v>0</v>
      </c>
      <c r="BJ428" s="18" t="s">
        <v>158</v>
      </c>
      <c r="BK428" s="152">
        <f t="shared" si="149"/>
        <v>22.5</v>
      </c>
      <c r="BL428" s="18" t="s">
        <v>268</v>
      </c>
      <c r="BM428" s="18" t="s">
        <v>1052</v>
      </c>
    </row>
    <row r="429" spans="2:65" s="1" customFormat="1" ht="25.5" customHeight="1">
      <c r="B429" s="31"/>
      <c r="C429" s="145" t="s">
        <v>609</v>
      </c>
      <c r="D429" s="145" t="s">
        <v>153</v>
      </c>
      <c r="E429" s="146" t="s">
        <v>1053</v>
      </c>
      <c r="F429" s="217" t="s">
        <v>1054</v>
      </c>
      <c r="G429" s="217"/>
      <c r="H429" s="217"/>
      <c r="I429" s="217"/>
      <c r="J429" s="147" t="s">
        <v>307</v>
      </c>
      <c r="K429" s="148">
        <v>30</v>
      </c>
      <c r="L429" s="218">
        <v>1.37</v>
      </c>
      <c r="M429" s="218"/>
      <c r="N429" s="218">
        <f t="shared" si="140"/>
        <v>41.1</v>
      </c>
      <c r="O429" s="218"/>
      <c r="P429" s="218"/>
      <c r="Q429" s="218"/>
      <c r="R429" s="33"/>
      <c r="T429" s="149" t="s">
        <v>19</v>
      </c>
      <c r="U429" s="40" t="s">
        <v>43</v>
      </c>
      <c r="V429" s="150">
        <v>1.2999999999999999E-2</v>
      </c>
      <c r="W429" s="150">
        <f t="shared" si="141"/>
        <v>0.38999999999999996</v>
      </c>
      <c r="X429" s="150">
        <v>0</v>
      </c>
      <c r="Y429" s="150">
        <f t="shared" si="142"/>
        <v>0</v>
      </c>
      <c r="Z429" s="150">
        <v>0</v>
      </c>
      <c r="AA429" s="151">
        <f t="shared" si="143"/>
        <v>0</v>
      </c>
      <c r="AR429" s="18" t="s">
        <v>268</v>
      </c>
      <c r="AT429" s="18" t="s">
        <v>153</v>
      </c>
      <c r="AU429" s="18" t="s">
        <v>158</v>
      </c>
      <c r="AY429" s="18" t="s">
        <v>152</v>
      </c>
      <c r="BE429" s="152">
        <f t="shared" si="144"/>
        <v>0</v>
      </c>
      <c r="BF429" s="152">
        <f t="shared" si="145"/>
        <v>41.1</v>
      </c>
      <c r="BG429" s="152">
        <f t="shared" si="146"/>
        <v>0</v>
      </c>
      <c r="BH429" s="152">
        <f t="shared" si="147"/>
        <v>0</v>
      </c>
      <c r="BI429" s="152">
        <f t="shared" si="148"/>
        <v>0</v>
      </c>
      <c r="BJ429" s="18" t="s">
        <v>158</v>
      </c>
      <c r="BK429" s="152">
        <f t="shared" si="149"/>
        <v>41.1</v>
      </c>
      <c r="BL429" s="18" t="s">
        <v>268</v>
      </c>
      <c r="BM429" s="18" t="s">
        <v>1055</v>
      </c>
    </row>
    <row r="430" spans="2:65" s="1" customFormat="1" ht="16.5" customHeight="1">
      <c r="B430" s="31"/>
      <c r="C430" s="153" t="s">
        <v>1056</v>
      </c>
      <c r="D430" s="153" t="s">
        <v>184</v>
      </c>
      <c r="E430" s="154" t="s">
        <v>1057</v>
      </c>
      <c r="F430" s="219" t="s">
        <v>1058</v>
      </c>
      <c r="G430" s="219"/>
      <c r="H430" s="219"/>
      <c r="I430" s="219"/>
      <c r="J430" s="155" t="s">
        <v>307</v>
      </c>
      <c r="K430" s="156">
        <v>30</v>
      </c>
      <c r="L430" s="220">
        <v>4</v>
      </c>
      <c r="M430" s="220"/>
      <c r="N430" s="220">
        <f t="shared" si="140"/>
        <v>120</v>
      </c>
      <c r="O430" s="218"/>
      <c r="P430" s="218"/>
      <c r="Q430" s="218"/>
      <c r="R430" s="33"/>
      <c r="T430" s="149" t="s">
        <v>19</v>
      </c>
      <c r="U430" s="40" t="s">
        <v>43</v>
      </c>
      <c r="V430" s="150">
        <v>0</v>
      </c>
      <c r="W430" s="150">
        <f t="shared" si="141"/>
        <v>0</v>
      </c>
      <c r="X430" s="150">
        <v>0</v>
      </c>
      <c r="Y430" s="150">
        <f t="shared" si="142"/>
        <v>0</v>
      </c>
      <c r="Z430" s="150">
        <v>0</v>
      </c>
      <c r="AA430" s="151">
        <f t="shared" si="143"/>
        <v>0</v>
      </c>
      <c r="AR430" s="18" t="s">
        <v>609</v>
      </c>
      <c r="AT430" s="18" t="s">
        <v>184</v>
      </c>
      <c r="AU430" s="18" t="s">
        <v>158</v>
      </c>
      <c r="AY430" s="18" t="s">
        <v>152</v>
      </c>
      <c r="BE430" s="152">
        <f t="shared" si="144"/>
        <v>0</v>
      </c>
      <c r="BF430" s="152">
        <f t="shared" si="145"/>
        <v>120</v>
      </c>
      <c r="BG430" s="152">
        <f t="shared" si="146"/>
        <v>0</v>
      </c>
      <c r="BH430" s="152">
        <f t="shared" si="147"/>
        <v>0</v>
      </c>
      <c r="BI430" s="152">
        <f t="shared" si="148"/>
        <v>0</v>
      </c>
      <c r="BJ430" s="18" t="s">
        <v>158</v>
      </c>
      <c r="BK430" s="152">
        <f t="shared" si="149"/>
        <v>120</v>
      </c>
      <c r="BL430" s="18" t="s">
        <v>268</v>
      </c>
      <c r="BM430" s="18" t="s">
        <v>1059</v>
      </c>
    </row>
    <row r="431" spans="2:65" s="1" customFormat="1" ht="16.5" customHeight="1">
      <c r="B431" s="31"/>
      <c r="C431" s="145" t="s">
        <v>613</v>
      </c>
      <c r="D431" s="145" t="s">
        <v>153</v>
      </c>
      <c r="E431" s="146" t="s">
        <v>1060</v>
      </c>
      <c r="F431" s="217" t="s">
        <v>1061</v>
      </c>
      <c r="G431" s="217"/>
      <c r="H431" s="217"/>
      <c r="I431" s="217"/>
      <c r="J431" s="147" t="s">
        <v>360</v>
      </c>
      <c r="K431" s="148">
        <v>94.795000000000002</v>
      </c>
      <c r="L431" s="218">
        <v>0.91</v>
      </c>
      <c r="M431" s="218"/>
      <c r="N431" s="218">
        <f t="shared" si="140"/>
        <v>86.26</v>
      </c>
      <c r="O431" s="218"/>
      <c r="P431" s="218"/>
      <c r="Q431" s="218"/>
      <c r="R431" s="33"/>
      <c r="T431" s="149" t="s">
        <v>19</v>
      </c>
      <c r="U431" s="40" t="s">
        <v>43</v>
      </c>
      <c r="V431" s="150">
        <v>0</v>
      </c>
      <c r="W431" s="150">
        <f t="shared" si="141"/>
        <v>0</v>
      </c>
      <c r="X431" s="150">
        <v>0</v>
      </c>
      <c r="Y431" s="150">
        <f t="shared" si="142"/>
        <v>0</v>
      </c>
      <c r="Z431" s="150">
        <v>0</v>
      </c>
      <c r="AA431" s="151">
        <f t="shared" si="143"/>
        <v>0</v>
      </c>
      <c r="AR431" s="18" t="s">
        <v>268</v>
      </c>
      <c r="AT431" s="18" t="s">
        <v>153</v>
      </c>
      <c r="AU431" s="18" t="s">
        <v>158</v>
      </c>
      <c r="AY431" s="18" t="s">
        <v>152</v>
      </c>
      <c r="BE431" s="152">
        <f t="shared" si="144"/>
        <v>0</v>
      </c>
      <c r="BF431" s="152">
        <f t="shared" si="145"/>
        <v>86.26</v>
      </c>
      <c r="BG431" s="152">
        <f t="shared" si="146"/>
        <v>0</v>
      </c>
      <c r="BH431" s="152">
        <f t="shared" si="147"/>
        <v>0</v>
      </c>
      <c r="BI431" s="152">
        <f t="shared" si="148"/>
        <v>0</v>
      </c>
      <c r="BJ431" s="18" t="s">
        <v>158</v>
      </c>
      <c r="BK431" s="152">
        <f t="shared" si="149"/>
        <v>86.26</v>
      </c>
      <c r="BL431" s="18" t="s">
        <v>268</v>
      </c>
      <c r="BM431" s="18" t="s">
        <v>1062</v>
      </c>
    </row>
    <row r="432" spans="2:65" s="1" customFormat="1" ht="16.5" customHeight="1">
      <c r="B432" s="31"/>
      <c r="C432" s="145" t="s">
        <v>1063</v>
      </c>
      <c r="D432" s="145" t="s">
        <v>153</v>
      </c>
      <c r="E432" s="146" t="s">
        <v>1064</v>
      </c>
      <c r="F432" s="217" t="s">
        <v>1065</v>
      </c>
      <c r="G432" s="217"/>
      <c r="H432" s="217"/>
      <c r="I432" s="217"/>
      <c r="J432" s="147" t="s">
        <v>360</v>
      </c>
      <c r="K432" s="148">
        <v>77.114000000000004</v>
      </c>
      <c r="L432" s="218">
        <v>0.87</v>
      </c>
      <c r="M432" s="218"/>
      <c r="N432" s="218">
        <f t="shared" si="140"/>
        <v>67.09</v>
      </c>
      <c r="O432" s="218"/>
      <c r="P432" s="218"/>
      <c r="Q432" s="218"/>
      <c r="R432" s="33"/>
      <c r="T432" s="149" t="s">
        <v>19</v>
      </c>
      <c r="U432" s="40" t="s">
        <v>43</v>
      </c>
      <c r="V432" s="150">
        <v>0</v>
      </c>
      <c r="W432" s="150">
        <f t="shared" si="141"/>
        <v>0</v>
      </c>
      <c r="X432" s="150">
        <v>0</v>
      </c>
      <c r="Y432" s="150">
        <f t="shared" si="142"/>
        <v>0</v>
      </c>
      <c r="Z432" s="150">
        <v>0</v>
      </c>
      <c r="AA432" s="151">
        <f t="shared" si="143"/>
        <v>0</v>
      </c>
      <c r="AR432" s="18" t="s">
        <v>268</v>
      </c>
      <c r="AT432" s="18" t="s">
        <v>153</v>
      </c>
      <c r="AU432" s="18" t="s">
        <v>158</v>
      </c>
      <c r="AY432" s="18" t="s">
        <v>152</v>
      </c>
      <c r="BE432" s="152">
        <f t="shared" si="144"/>
        <v>0</v>
      </c>
      <c r="BF432" s="152">
        <f t="shared" si="145"/>
        <v>67.09</v>
      </c>
      <c r="BG432" s="152">
        <f t="shared" si="146"/>
        <v>0</v>
      </c>
      <c r="BH432" s="152">
        <f t="shared" si="147"/>
        <v>0</v>
      </c>
      <c r="BI432" s="152">
        <f t="shared" si="148"/>
        <v>0</v>
      </c>
      <c r="BJ432" s="18" t="s">
        <v>158</v>
      </c>
      <c r="BK432" s="152">
        <f t="shared" si="149"/>
        <v>67.09</v>
      </c>
      <c r="BL432" s="18" t="s">
        <v>268</v>
      </c>
      <c r="BM432" s="18" t="s">
        <v>1066</v>
      </c>
    </row>
    <row r="433" spans="2:65" s="1" customFormat="1" ht="16.5" customHeight="1">
      <c r="B433" s="31"/>
      <c r="C433" s="145" t="s">
        <v>616</v>
      </c>
      <c r="D433" s="145" t="s">
        <v>153</v>
      </c>
      <c r="E433" s="146" t="s">
        <v>1067</v>
      </c>
      <c r="F433" s="217" t="s">
        <v>1068</v>
      </c>
      <c r="G433" s="217"/>
      <c r="H433" s="217"/>
      <c r="I433" s="217"/>
      <c r="J433" s="147" t="s">
        <v>360</v>
      </c>
      <c r="K433" s="148">
        <v>94.795000000000002</v>
      </c>
      <c r="L433" s="218">
        <v>1.1399999999999999</v>
      </c>
      <c r="M433" s="218"/>
      <c r="N433" s="218">
        <f t="shared" si="140"/>
        <v>108.07</v>
      </c>
      <c r="O433" s="218"/>
      <c r="P433" s="218"/>
      <c r="Q433" s="218"/>
      <c r="R433" s="33"/>
      <c r="T433" s="149" t="s">
        <v>19</v>
      </c>
      <c r="U433" s="157" t="s">
        <v>43</v>
      </c>
      <c r="V433" s="158">
        <v>0</v>
      </c>
      <c r="W433" s="158">
        <f t="shared" si="141"/>
        <v>0</v>
      </c>
      <c r="X433" s="158">
        <v>0</v>
      </c>
      <c r="Y433" s="158">
        <f t="shared" si="142"/>
        <v>0</v>
      </c>
      <c r="Z433" s="158">
        <v>0</v>
      </c>
      <c r="AA433" s="159">
        <f t="shared" si="143"/>
        <v>0</v>
      </c>
      <c r="AR433" s="18" t="s">
        <v>268</v>
      </c>
      <c r="AT433" s="18" t="s">
        <v>153</v>
      </c>
      <c r="AU433" s="18" t="s">
        <v>158</v>
      </c>
      <c r="AY433" s="18" t="s">
        <v>152</v>
      </c>
      <c r="BE433" s="152">
        <f t="shared" si="144"/>
        <v>0</v>
      </c>
      <c r="BF433" s="152">
        <f t="shared" si="145"/>
        <v>108.07</v>
      </c>
      <c r="BG433" s="152">
        <f t="shared" si="146"/>
        <v>0</v>
      </c>
      <c r="BH433" s="152">
        <f t="shared" si="147"/>
        <v>0</v>
      </c>
      <c r="BI433" s="152">
        <f t="shared" si="148"/>
        <v>0</v>
      </c>
      <c r="BJ433" s="18" t="s">
        <v>158</v>
      </c>
      <c r="BK433" s="152">
        <f t="shared" si="149"/>
        <v>108.07</v>
      </c>
      <c r="BL433" s="18" t="s">
        <v>268</v>
      </c>
      <c r="BM433" s="18" t="s">
        <v>1069</v>
      </c>
    </row>
    <row r="434" spans="2:65" s="1" customFormat="1" ht="6.95" customHeight="1">
      <c r="B434" s="55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7"/>
    </row>
  </sheetData>
  <sheetProtection algorithmName="SHA-512" hashValue="2CfTUAXf0YpA9anXNOo/AH4crkUEg16Fds6l8RQm9WAwXcTYVTutaP1wFlYZRQzDB2n8cUwcRi2mRMme6R0Z+Q==" saltValue="h/sKAnuGlnhgHSFt3vtUsOO4WEyj4PqyhEjjhYjWXcYh5xVVYjc0qVoX3Sr/O0+KzhbfH5Q8oq0PyEukM3YZeQ==" spinCount="10" sheet="1" objects="1" scenarios="1" formatColumns="0" formatRows="0"/>
  <mergeCells count="895">
    <mergeCell ref="H1:K1"/>
    <mergeCell ref="S2:AC2"/>
    <mergeCell ref="N352:Q352"/>
    <mergeCell ref="N355:Q355"/>
    <mergeCell ref="N370:Q370"/>
    <mergeCell ref="N373:Q373"/>
    <mergeCell ref="N377:Q377"/>
    <mergeCell ref="N380:Q380"/>
    <mergeCell ref="N382:Q382"/>
    <mergeCell ref="N384:Q384"/>
    <mergeCell ref="N385:Q385"/>
    <mergeCell ref="F433:I433"/>
    <mergeCell ref="L433:M433"/>
    <mergeCell ref="N433:Q433"/>
    <mergeCell ref="N141:Q141"/>
    <mergeCell ref="N142:Q142"/>
    <mergeCell ref="N143:Q143"/>
    <mergeCell ref="N150:Q150"/>
    <mergeCell ref="N155:Q155"/>
    <mergeCell ref="N165:Q165"/>
    <mergeCell ref="N170:Q170"/>
    <mergeCell ref="N187:Q187"/>
    <mergeCell ref="N201:Q201"/>
    <mergeCell ref="N203:Q203"/>
    <mergeCell ref="N204:Q204"/>
    <mergeCell ref="N210:Q210"/>
    <mergeCell ref="N219:Q219"/>
    <mergeCell ref="N237:Q237"/>
    <mergeCell ref="N257:Q257"/>
    <mergeCell ref="N288:Q288"/>
    <mergeCell ref="N291:Q291"/>
    <mergeCell ref="N295:Q295"/>
    <mergeCell ref="N303:Q303"/>
    <mergeCell ref="N313:Q313"/>
    <mergeCell ref="N324:Q324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83:I383"/>
    <mergeCell ref="L383:M383"/>
    <mergeCell ref="N383:Q383"/>
    <mergeCell ref="F386:I386"/>
    <mergeCell ref="L386:M386"/>
    <mergeCell ref="N386:Q386"/>
    <mergeCell ref="F387:I387"/>
    <mergeCell ref="L387:M387"/>
    <mergeCell ref="N387:Q387"/>
    <mergeCell ref="F378:I378"/>
    <mergeCell ref="L378:M378"/>
    <mergeCell ref="N378:Q378"/>
    <mergeCell ref="F379:I379"/>
    <mergeCell ref="L379:M379"/>
    <mergeCell ref="N379:Q379"/>
    <mergeCell ref="F381:I381"/>
    <mergeCell ref="L381:M381"/>
    <mergeCell ref="N381:Q381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69:I369"/>
    <mergeCell ref="L369:M369"/>
    <mergeCell ref="N369:Q369"/>
    <mergeCell ref="F371:I371"/>
    <mergeCell ref="L371:M371"/>
    <mergeCell ref="N371:Q371"/>
    <mergeCell ref="F372:I372"/>
    <mergeCell ref="L372:M372"/>
    <mergeCell ref="N372:Q372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53:I353"/>
    <mergeCell ref="L353:M353"/>
    <mergeCell ref="N353:Q353"/>
    <mergeCell ref="F354:I354"/>
    <mergeCell ref="L354:M354"/>
    <mergeCell ref="N354:Q354"/>
    <mergeCell ref="F356:I356"/>
    <mergeCell ref="L356:M356"/>
    <mergeCell ref="N356:Q356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45:I345"/>
    <mergeCell ref="L345:M345"/>
    <mergeCell ref="N345:Q345"/>
    <mergeCell ref="F347:I347"/>
    <mergeCell ref="L347:M347"/>
    <mergeCell ref="N347:Q347"/>
    <mergeCell ref="F348:I348"/>
    <mergeCell ref="L348:M348"/>
    <mergeCell ref="N348:Q348"/>
    <mergeCell ref="N346:Q346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35:I335"/>
    <mergeCell ref="L335:M335"/>
    <mergeCell ref="N335:Q335"/>
    <mergeCell ref="F337:I337"/>
    <mergeCell ref="L337:M337"/>
    <mergeCell ref="N337:Q337"/>
    <mergeCell ref="F338:I338"/>
    <mergeCell ref="L338:M338"/>
    <mergeCell ref="N338:Q338"/>
    <mergeCell ref="N336:Q336"/>
    <mergeCell ref="F331:I331"/>
    <mergeCell ref="L331:M331"/>
    <mergeCell ref="N331:Q331"/>
    <mergeCell ref="F332:I332"/>
    <mergeCell ref="L332:M332"/>
    <mergeCell ref="N332:Q332"/>
    <mergeCell ref="F334:I334"/>
    <mergeCell ref="L334:M334"/>
    <mergeCell ref="N334:Q334"/>
    <mergeCell ref="N333:Q333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1:I311"/>
    <mergeCell ref="L311:M311"/>
    <mergeCell ref="N311:Q311"/>
    <mergeCell ref="F312:I312"/>
    <mergeCell ref="L312:M312"/>
    <mergeCell ref="N312:Q312"/>
    <mergeCell ref="F314:I314"/>
    <mergeCell ref="L314:M314"/>
    <mergeCell ref="N314:Q314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1:I301"/>
    <mergeCell ref="L301:M301"/>
    <mergeCell ref="N301:Q301"/>
    <mergeCell ref="F302:I302"/>
    <mergeCell ref="L302:M302"/>
    <mergeCell ref="N302:Q302"/>
    <mergeCell ref="F304:I304"/>
    <mergeCell ref="L304:M304"/>
    <mergeCell ref="N304:Q304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94:I294"/>
    <mergeCell ref="L294:M294"/>
    <mergeCell ref="N294:Q294"/>
    <mergeCell ref="F296:I296"/>
    <mergeCell ref="L296:M296"/>
    <mergeCell ref="N296:Q296"/>
    <mergeCell ref="F297:I297"/>
    <mergeCell ref="L297:M297"/>
    <mergeCell ref="N297:Q297"/>
    <mergeCell ref="F290:I290"/>
    <mergeCell ref="L290:M290"/>
    <mergeCell ref="N290:Q290"/>
    <mergeCell ref="F292:I292"/>
    <mergeCell ref="L292:M292"/>
    <mergeCell ref="N292:Q292"/>
    <mergeCell ref="F293:I293"/>
    <mergeCell ref="L293:M293"/>
    <mergeCell ref="N293:Q293"/>
    <mergeCell ref="F286:I286"/>
    <mergeCell ref="L286:M286"/>
    <mergeCell ref="N286:Q286"/>
    <mergeCell ref="F287:I287"/>
    <mergeCell ref="L287:M287"/>
    <mergeCell ref="N287:Q287"/>
    <mergeCell ref="F289:I289"/>
    <mergeCell ref="L289:M289"/>
    <mergeCell ref="N289:Q289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5:I255"/>
    <mergeCell ref="L255:M255"/>
    <mergeCell ref="N255:Q255"/>
    <mergeCell ref="F256:I256"/>
    <mergeCell ref="L256:M256"/>
    <mergeCell ref="N256:Q256"/>
    <mergeCell ref="F258:I258"/>
    <mergeCell ref="L258:M258"/>
    <mergeCell ref="N258:Q258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2:I202"/>
    <mergeCell ref="L202:M202"/>
    <mergeCell ref="N202:Q202"/>
    <mergeCell ref="F205:I205"/>
    <mergeCell ref="L205:M205"/>
    <mergeCell ref="N205:Q205"/>
    <mergeCell ref="F206:I206"/>
    <mergeCell ref="L206:M206"/>
    <mergeCell ref="N206:Q20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33:P133"/>
    <mergeCell ref="M135:P135"/>
    <mergeCell ref="M137:Q137"/>
    <mergeCell ref="M138:Q138"/>
    <mergeCell ref="F140:I140"/>
    <mergeCell ref="L140:M140"/>
    <mergeCell ref="N140:Q140"/>
    <mergeCell ref="F144:I144"/>
    <mergeCell ref="L144:M144"/>
    <mergeCell ref="N144:Q144"/>
    <mergeCell ref="N116:Q116"/>
    <mergeCell ref="N117:Q117"/>
    <mergeCell ref="N118:Q118"/>
    <mergeCell ref="N119:Q119"/>
    <mergeCell ref="N120:Q120"/>
    <mergeCell ref="N122:Q122"/>
    <mergeCell ref="L124:Q124"/>
    <mergeCell ref="C130:Q130"/>
    <mergeCell ref="F132:P132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ácia rozpočtu"/>
    <hyperlink ref="L1" location="C140" display="3) Rozpočet"/>
    <hyperlink ref="S1:T1" location="'Rekapitulácia stavby'!C2" display="Rekapitulácia stavby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Rozpocet</vt:lpstr>
      <vt:lpstr>'01 - Rozpocet'!Názvy_tlače</vt:lpstr>
      <vt:lpstr>'Rekapitulácia stavby'!Názvy_tlače</vt:lpstr>
      <vt:lpstr>'01 - Rozpocet'!Oblasť_tlače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pc</cp:lastModifiedBy>
  <cp:lastPrinted>2018-02-28T06:44:22Z</cp:lastPrinted>
  <dcterms:created xsi:type="dcterms:W3CDTF">2018-02-28T06:42:54Z</dcterms:created>
  <dcterms:modified xsi:type="dcterms:W3CDTF">2018-02-28T06:44:30Z</dcterms:modified>
</cp:coreProperties>
</file>